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105" windowWidth="15480" windowHeight="11640" activeTab="1"/>
  </bookViews>
  <sheets>
    <sheet name="Grundlag" sheetId="5" r:id="rId1"/>
    <sheet name="Årsregnskab" sheetId="3" r:id="rId2"/>
    <sheet name="GT_Custom" sheetId="4" state="hidden" r:id="rId3"/>
  </sheets>
  <externalReferences>
    <externalReference r:id="rId4"/>
  </externalReferences>
  <calcPr calcId="145621"/>
</workbook>
</file>

<file path=xl/calcChain.xml><?xml version="1.0" encoding="utf-8"?>
<calcChain xmlns="http://schemas.openxmlformats.org/spreadsheetml/2006/main">
  <c r="G193" i="3" l="1"/>
  <c r="D272" i="3"/>
  <c r="D273" i="3" s="1"/>
  <c r="H202" i="3"/>
  <c r="H194" i="3"/>
  <c r="H172" i="3"/>
  <c r="H167" i="3"/>
  <c r="H166" i="3"/>
  <c r="H165" i="3"/>
  <c r="H153" i="3"/>
  <c r="H152" i="3"/>
  <c r="H151" i="3"/>
  <c r="H150" i="3"/>
  <c r="H149" i="3"/>
  <c r="H148" i="3"/>
  <c r="H144" i="3"/>
  <c r="H143" i="3"/>
  <c r="H142" i="3"/>
  <c r="H138" i="3"/>
  <c r="H137" i="3"/>
  <c r="H136" i="3"/>
  <c r="H128" i="3"/>
  <c r="H127" i="3"/>
  <c r="H123" i="3"/>
  <c r="H121" i="3"/>
  <c r="H120" i="3"/>
  <c r="H119" i="3"/>
  <c r="H118" i="3"/>
  <c r="H107" i="3"/>
  <c r="H108" i="3"/>
  <c r="H109" i="3"/>
  <c r="H110" i="3"/>
  <c r="H111" i="3"/>
  <c r="H112" i="3"/>
  <c r="H114" i="3"/>
  <c r="H106" i="3"/>
  <c r="H101" i="3"/>
  <c r="H102" i="3"/>
  <c r="H100" i="3"/>
  <c r="H90" i="3"/>
  <c r="H91" i="3"/>
  <c r="H92" i="3"/>
  <c r="H93" i="3"/>
  <c r="H94" i="3"/>
  <c r="H95" i="3"/>
  <c r="H89" i="3"/>
  <c r="J193" i="3" l="1"/>
  <c r="D202" i="3"/>
  <c r="J129" i="3"/>
  <c r="F196" i="3"/>
  <c r="G195" i="3"/>
  <c r="H195" i="3" s="1"/>
  <c r="G192" i="3"/>
  <c r="H192" i="3" s="1"/>
  <c r="F189" i="3"/>
  <c r="G188" i="3"/>
  <c r="H184" i="3"/>
  <c r="H185" i="3" s="1"/>
  <c r="G184" i="3"/>
  <c r="G185" i="3" s="1"/>
  <c r="F184" i="3"/>
  <c r="F185" i="3" s="1"/>
  <c r="F113" i="3"/>
  <c r="H113" i="3" s="1"/>
  <c r="H115" i="3" s="1"/>
  <c r="F129" i="3"/>
  <c r="F122" i="3"/>
  <c r="H122" i="3" s="1"/>
  <c r="H124" i="3" s="1"/>
  <c r="H168" i="3"/>
  <c r="G168" i="3"/>
  <c r="F168" i="3"/>
  <c r="H162" i="3"/>
  <c r="G162" i="3"/>
  <c r="F162" i="3"/>
  <c r="H154" i="3"/>
  <c r="G154" i="3"/>
  <c r="F154" i="3"/>
  <c r="H145" i="3"/>
  <c r="G145" i="3"/>
  <c r="F145" i="3"/>
  <c r="H139" i="3"/>
  <c r="G139" i="3"/>
  <c r="F139" i="3"/>
  <c r="G130" i="3"/>
  <c r="G124" i="3"/>
  <c r="G115" i="3"/>
  <c r="H103" i="3"/>
  <c r="G103" i="3"/>
  <c r="F103" i="3"/>
  <c r="H96" i="3"/>
  <c r="G96" i="3"/>
  <c r="F96" i="3"/>
  <c r="F124" i="3" l="1"/>
  <c r="F115" i="3"/>
  <c r="F130" i="3"/>
  <c r="H129" i="3"/>
  <c r="H130" i="3" s="1"/>
  <c r="H156" i="3" s="1"/>
  <c r="H158" i="3" s="1"/>
  <c r="H170" i="3" s="1"/>
  <c r="H174" i="3" s="1"/>
  <c r="G189" i="3"/>
  <c r="H188" i="3"/>
  <c r="H189" i="3" s="1"/>
  <c r="F198" i="3"/>
  <c r="G156" i="3"/>
  <c r="G158" i="3" s="1"/>
  <c r="G170" i="3" s="1"/>
  <c r="G174" i="3" s="1"/>
  <c r="E130" i="5"/>
  <c r="G203" i="3" l="1"/>
  <c r="F156" i="3"/>
  <c r="F158" i="3" s="1"/>
  <c r="F170" i="3" s="1"/>
  <c r="F174" i="3" s="1"/>
  <c r="F203" i="3" s="1"/>
  <c r="F204" i="3" s="1"/>
  <c r="F210" i="3" s="1"/>
  <c r="E110" i="5"/>
  <c r="E25" i="5"/>
  <c r="H193" i="3" l="1"/>
  <c r="H196" i="3" s="1"/>
  <c r="H198" i="3" s="1"/>
  <c r="G196" i="3"/>
  <c r="G198" i="3" s="1"/>
  <c r="H203" i="3"/>
  <c r="H204" i="3" s="1"/>
  <c r="H210" i="3" s="1"/>
  <c r="G204" i="3"/>
  <c r="G210" i="3" s="1"/>
  <c r="J168" i="3"/>
  <c r="D89" i="5"/>
  <c r="F88" i="5"/>
  <c r="D167" i="3" s="1"/>
  <c r="D168" i="3" s="1"/>
  <c r="E29" i="5"/>
  <c r="D195" i="3" l="1"/>
  <c r="D192" i="3"/>
  <c r="D172" i="3"/>
  <c r="D161" i="3"/>
  <c r="D162" i="3" s="1"/>
  <c r="J103" i="3"/>
  <c r="F71" i="5"/>
  <c r="D151" i="3" s="1"/>
  <c r="F9" i="5"/>
  <c r="D90" i="3" s="1"/>
  <c r="F10" i="5"/>
  <c r="D91" i="3" s="1"/>
  <c r="F11" i="5"/>
  <c r="D92" i="3" s="1"/>
  <c r="F12" i="5"/>
  <c r="D93" i="3" s="1"/>
  <c r="F13" i="5"/>
  <c r="D94" i="3" s="1"/>
  <c r="F14" i="5"/>
  <c r="D95" i="3" s="1"/>
  <c r="F19" i="5"/>
  <c r="F20" i="5"/>
  <c r="D101" i="3" s="1"/>
  <c r="F21" i="5"/>
  <c r="D102" i="3" s="1"/>
  <c r="F25" i="5"/>
  <c r="D118" i="3" s="1"/>
  <c r="F26" i="5"/>
  <c r="D119" i="3" s="1"/>
  <c r="F27" i="5"/>
  <c r="D120" i="3" s="1"/>
  <c r="F28" i="5"/>
  <c r="D121" i="3" s="1"/>
  <c r="F29" i="5"/>
  <c r="D122" i="3" s="1"/>
  <c r="F30" i="5"/>
  <c r="D123" i="3" s="1"/>
  <c r="F34" i="5"/>
  <c r="D127" i="3" s="1"/>
  <c r="F35" i="5"/>
  <c r="D128" i="3" s="1"/>
  <c r="F36" i="5"/>
  <c r="D129" i="3" s="1"/>
  <c r="F37" i="5"/>
  <c r="F41" i="5"/>
  <c r="D106" i="3" s="1"/>
  <c r="F42" i="5"/>
  <c r="D107" i="3" s="1"/>
  <c r="F43" i="5"/>
  <c r="D108" i="3" s="1"/>
  <c r="F44" i="5"/>
  <c r="D109" i="3" s="1"/>
  <c r="F45" i="5"/>
  <c r="D110" i="3" s="1"/>
  <c r="F46" i="5"/>
  <c r="D112" i="3" s="1"/>
  <c r="F47" i="5"/>
  <c r="D113" i="3" s="1"/>
  <c r="F48" i="5"/>
  <c r="F49" i="5"/>
  <c r="D114" i="3" s="1"/>
  <c r="F56" i="5"/>
  <c r="D136" i="3" s="1"/>
  <c r="F57" i="5"/>
  <c r="D137" i="3" s="1"/>
  <c r="F58" i="5"/>
  <c r="D138" i="3" s="1"/>
  <c r="F62" i="5"/>
  <c r="D142" i="3" s="1"/>
  <c r="F63" i="5"/>
  <c r="D143" i="3" s="1"/>
  <c r="F64" i="5"/>
  <c r="D144" i="3" s="1"/>
  <c r="F68" i="5"/>
  <c r="D148" i="3" s="1"/>
  <c r="F69" i="5"/>
  <c r="D149" i="3" s="1"/>
  <c r="F70" i="5"/>
  <c r="D150" i="3" s="1"/>
  <c r="F72" i="5"/>
  <c r="D152" i="3" s="1"/>
  <c r="F73" i="5"/>
  <c r="F74" i="5"/>
  <c r="F82" i="5"/>
  <c r="F86" i="5"/>
  <c r="F87" i="5"/>
  <c r="F93" i="5"/>
  <c r="F105" i="5"/>
  <c r="F106" i="5"/>
  <c r="F110" i="5"/>
  <c r="F112" i="5" s="1"/>
  <c r="D188" i="3" s="1"/>
  <c r="F115" i="5"/>
  <c r="F116" i="5"/>
  <c r="F117" i="5"/>
  <c r="F118" i="5"/>
  <c r="F125" i="5"/>
  <c r="F130" i="5"/>
  <c r="D207" i="3" s="1"/>
  <c r="F8" i="5"/>
  <c r="D119" i="5"/>
  <c r="F119" i="5" s="1"/>
  <c r="D112" i="5"/>
  <c r="D107" i="5"/>
  <c r="D83" i="5"/>
  <c r="F83" i="5" s="1"/>
  <c r="D31" i="5"/>
  <c r="D75" i="5"/>
  <c r="D65" i="5"/>
  <c r="D59" i="5"/>
  <c r="D50" i="5"/>
  <c r="D38" i="5"/>
  <c r="D22" i="5"/>
  <c r="D15" i="5"/>
  <c r="D153" i="3" l="1"/>
  <c r="D89" i="3"/>
  <c r="F15" i="5"/>
  <c r="F31" i="5"/>
  <c r="F59" i="5"/>
  <c r="F65" i="5"/>
  <c r="F50" i="5"/>
  <c r="F38" i="5"/>
  <c r="F75" i="5"/>
  <c r="D100" i="3"/>
  <c r="D103" i="3" s="1"/>
  <c r="F22" i="5"/>
  <c r="F89" i="5"/>
  <c r="F107" i="5"/>
  <c r="F121" i="5" s="1"/>
  <c r="D124" i="3"/>
  <c r="D121" i="5"/>
  <c r="D77" i="5"/>
  <c r="F77" i="5" l="1"/>
  <c r="F79" i="5" s="1"/>
  <c r="F91" i="5" s="1"/>
  <c r="F95" i="5" s="1"/>
  <c r="F126" i="5" s="1"/>
  <c r="F127" i="5" s="1"/>
  <c r="F133" i="5" s="1"/>
  <c r="D79" i="5"/>
  <c r="D91" i="5" l="1"/>
  <c r="D95" i="5" l="1"/>
  <c r="D126" i="5" l="1"/>
  <c r="D127" i="5" l="1"/>
  <c r="D133" i="5" l="1"/>
  <c r="J196" i="3" l="1"/>
  <c r="J189" i="3"/>
  <c r="J184" i="3"/>
  <c r="J185" i="3" s="1"/>
  <c r="J154" i="3"/>
  <c r="J145" i="3"/>
  <c r="J139" i="3"/>
  <c r="J124" i="3"/>
  <c r="J96" i="3"/>
  <c r="J115" i="3" l="1"/>
  <c r="J130" i="3"/>
  <c r="J198" i="3"/>
  <c r="J156" i="3" l="1"/>
  <c r="J158" i="3" s="1"/>
  <c r="J170" i="3" s="1"/>
  <c r="J174" i="3" s="1"/>
  <c r="J203" i="3" s="1"/>
  <c r="J204" i="3" s="1"/>
  <c r="J210" i="3" l="1"/>
  <c r="D130" i="3"/>
  <c r="D154" i="3"/>
  <c r="D139" i="3"/>
  <c r="D145" i="3"/>
  <c r="D115" i="3"/>
  <c r="D156" i="3" l="1"/>
  <c r="D196" i="3"/>
  <c r="D189" i="3"/>
  <c r="D185" i="3"/>
  <c r="D96" i="3"/>
  <c r="D198" i="3" l="1"/>
  <c r="D158" i="3"/>
  <c r="D170" i="3" s="1"/>
  <c r="D174" i="3" s="1"/>
  <c r="D203" i="3" s="1"/>
  <c r="D204" i="3" s="1"/>
  <c r="D210" i="3" s="1"/>
</calcChain>
</file>

<file path=xl/sharedStrings.xml><?xml version="1.0" encoding="utf-8"?>
<sst xmlns="http://schemas.openxmlformats.org/spreadsheetml/2006/main" count="327" uniqueCount="197">
  <si>
    <t>C1</t>
  </si>
  <si>
    <t>Custom 1</t>
  </si>
  <si>
    <t>C2</t>
  </si>
  <si>
    <t>Custom 2</t>
  </si>
  <si>
    <t>C3</t>
  </si>
  <si>
    <t>Custom 3</t>
  </si>
  <si>
    <t>C4</t>
  </si>
  <si>
    <t>Custom 4</t>
  </si>
  <si>
    <t>C5</t>
  </si>
  <si>
    <t>Custom 5</t>
  </si>
  <si>
    <t>C6</t>
  </si>
  <si>
    <t>Custom 6</t>
  </si>
  <si>
    <t>C7</t>
  </si>
  <si>
    <t>Custom 7</t>
  </si>
  <si>
    <t>C8</t>
  </si>
  <si>
    <t>Custom 8</t>
  </si>
  <si>
    <t>OF Kvistgård</t>
  </si>
  <si>
    <t>Regnskab</t>
  </si>
  <si>
    <t>Budget</t>
  </si>
  <si>
    <t>Noter</t>
  </si>
  <si>
    <t>Resultatopgørelse</t>
  </si>
  <si>
    <t>Indtægter</t>
  </si>
  <si>
    <t>Ordinært nettoresultat i alt</t>
  </si>
  <si>
    <t>Ekstraordinærer udgifter</t>
  </si>
  <si>
    <t>Samlet netto resultat</t>
  </si>
  <si>
    <t>Årets resultat</t>
  </si>
  <si>
    <t>AKTIVER</t>
  </si>
  <si>
    <t>Driftmidler</t>
  </si>
  <si>
    <t>Postkasser</t>
  </si>
  <si>
    <t>Tilgodehavender</t>
  </si>
  <si>
    <t>Likvide midler</t>
  </si>
  <si>
    <t>Aktiver i alt</t>
  </si>
  <si>
    <t>PASSIVER</t>
  </si>
  <si>
    <t>Egenkapital</t>
  </si>
  <si>
    <t>Kortfristet gæld</t>
  </si>
  <si>
    <t>Passiver i alt</t>
  </si>
  <si>
    <t>Lokalkontingent, grundbeløb</t>
  </si>
  <si>
    <t>Lokalkontingent, fællesarbejde</t>
  </si>
  <si>
    <t>Udlån af trailer</t>
  </si>
  <si>
    <t>Syn af huse</t>
  </si>
  <si>
    <t>Diverse indtægter</t>
  </si>
  <si>
    <t>Indtægter i alt</t>
  </si>
  <si>
    <t>Området</t>
  </si>
  <si>
    <t>Bygningsvedligeholdelse</t>
  </si>
  <si>
    <t>Elforbrug</t>
  </si>
  <si>
    <t>Vandforbrug</t>
  </si>
  <si>
    <t>Renovation</t>
  </si>
  <si>
    <t>Veje og stier</t>
  </si>
  <si>
    <t>Storskrald og haveaffald</t>
  </si>
  <si>
    <t>Drænpumper</t>
  </si>
  <si>
    <t>Legeplads</t>
  </si>
  <si>
    <t>Mindre anskaffelser</t>
  </si>
  <si>
    <t>Maskiner Drift, vedligehold og brændstof</t>
  </si>
  <si>
    <t>Medlemsarrangementer</t>
  </si>
  <si>
    <t>Bestyrelsesmøder</t>
  </si>
  <si>
    <t>Generalforsamling</t>
  </si>
  <si>
    <t>Kørselsgodtgørelse</t>
  </si>
  <si>
    <t>Fællearbejde</t>
  </si>
  <si>
    <t>Forsikringer</t>
  </si>
  <si>
    <t>Telefon-og administration godtgørelse</t>
  </si>
  <si>
    <t>Kontorartikler</t>
  </si>
  <si>
    <t>Porto og Gebyr</t>
  </si>
  <si>
    <t>Mindre anskaffelser+Inventar</t>
  </si>
  <si>
    <t>Ordinærer udgifter i alt</t>
  </si>
  <si>
    <t>Ekstraordinærer udgifter i alt</t>
  </si>
  <si>
    <t>Finansielle indtægter</t>
  </si>
  <si>
    <t>Primosaldo</t>
  </si>
  <si>
    <t>Ultimo saldo</t>
  </si>
  <si>
    <t>Øvrige tilgodehavender</t>
  </si>
  <si>
    <t>Skortstensfejning</t>
  </si>
  <si>
    <t>Kasse</t>
  </si>
  <si>
    <t>Egenkapital primo</t>
  </si>
  <si>
    <t>Skyldige omkostninger</t>
  </si>
  <si>
    <t>Salg af nøgler, vaskehus</t>
  </si>
  <si>
    <t>Vaskemaskiner, vaskehus</t>
  </si>
  <si>
    <t>Forbrugsvarer, vaskehus</t>
  </si>
  <si>
    <t>Ekstraordinærer indtægter</t>
  </si>
  <si>
    <t>Ekstraordinærer indtægter i alt</t>
  </si>
  <si>
    <t>Jette Szymanski, formand</t>
  </si>
  <si>
    <t>Arbejdernes Landsbank</t>
  </si>
  <si>
    <t>Jyske Bank opsparing</t>
  </si>
  <si>
    <t>Anne Sommer, kasserer</t>
  </si>
  <si>
    <t>Annemette Ryge, næstformand</t>
  </si>
  <si>
    <t>Sofie Søndergaard Szymanski</t>
  </si>
  <si>
    <t>Michael Clement</t>
  </si>
  <si>
    <t>Drænprojekt</t>
  </si>
  <si>
    <t>Grønne områder</t>
  </si>
  <si>
    <t>Bestyrelsen</t>
  </si>
  <si>
    <t>Adminstration</t>
  </si>
  <si>
    <t>Drift klubhus og øvrige bygninger</t>
  </si>
  <si>
    <t>Vaske/Badhus</t>
  </si>
  <si>
    <t>Ordinære udgifter</t>
  </si>
  <si>
    <t>Beklædningsgodtgørelse</t>
  </si>
  <si>
    <t>Sommerfest, Sct. Hans og medlemsmøder</t>
  </si>
  <si>
    <t>Beklædningsgodtgørelse, Rengøring</t>
  </si>
  <si>
    <t>Regnskabsass</t>
  </si>
  <si>
    <t>Fejl i årsregnskab 2012</t>
  </si>
  <si>
    <t>Omegnshaveforeningen Kvistgård</t>
  </si>
  <si>
    <t>Hornbækvej 125</t>
  </si>
  <si>
    <t>3490 Kvistgård</t>
  </si>
  <si>
    <t>Inge Bay Sten</t>
  </si>
  <si>
    <t xml:space="preserve">Årets regulering </t>
  </si>
  <si>
    <t>Medlemsarrangementer, indtægter</t>
  </si>
  <si>
    <t>Repræsentation</t>
  </si>
  <si>
    <t>Storskrald</t>
  </si>
  <si>
    <t>Haveaffald</t>
  </si>
  <si>
    <t>Eksterne håndværkerudgifter o.l.</t>
  </si>
  <si>
    <t>Beklædningsgodtgørelse, de grønne</t>
  </si>
  <si>
    <t xml:space="preserve">Maskiner Drift, vedligehold </t>
  </si>
  <si>
    <t>Olie og brændstof for maskiner</t>
  </si>
  <si>
    <t>Vedligeholdelse, vaskehus</t>
  </si>
  <si>
    <t xml:space="preserve">Bestyrelsesmøder </t>
  </si>
  <si>
    <t>Kopimaskiner og printer o.l.</t>
  </si>
  <si>
    <t>Telefon og internet</t>
  </si>
  <si>
    <t>Kassedifferencer</t>
  </si>
  <si>
    <t>Bogføring</t>
  </si>
  <si>
    <t>Mindre anskaffelser+inventar</t>
  </si>
  <si>
    <t>Stophaner</t>
  </si>
  <si>
    <t>Løn Grønne</t>
  </si>
  <si>
    <t xml:space="preserve">Ekstraordinærer indtægter </t>
  </si>
  <si>
    <t>Arbejdernes Landsbank, opsparing</t>
  </si>
  <si>
    <t>Arbejdernes Landsbank, Løbende konto</t>
  </si>
  <si>
    <t>Efter-</t>
  </si>
  <si>
    <t>posteringer</t>
  </si>
  <si>
    <t>Udskiftning Stophaner</t>
  </si>
  <si>
    <t>Indtægter medlemsarrangementer</t>
  </si>
  <si>
    <t>Bestyrelsesmøder og kørselsgodtgørelse</t>
  </si>
  <si>
    <t>18.09.14 312 Postkasser udg 30.364,00</t>
  </si>
  <si>
    <t>Kredit</t>
  </si>
  <si>
    <t>Postkasser fra aktiver</t>
  </si>
  <si>
    <t>Debit</t>
  </si>
  <si>
    <t>1)</t>
  </si>
  <si>
    <t>Udgiftsførelse af Postkasser fra Aktiver</t>
  </si>
  <si>
    <t>Hvad er 13.10.14 328 OF, h.gør kom. affal 5.520,00?? Er det mindre anskaffelser?</t>
  </si>
  <si>
    <t>Omfatter forplejning til bestyrelsersmøder samt kørselsgodtgørelse til de bestyrelsesmedlemmer, der køre til og fra bestyrelsesmøder, andre møder i foreningen, syn af huse m.v.</t>
  </si>
  <si>
    <t>Renterindtægter Jyske Bank??? Der er ikke bogført renter siden 28/11</t>
  </si>
  <si>
    <t>Ekstraordinære udgifter</t>
  </si>
  <si>
    <t>Omfatter følgende:</t>
  </si>
  <si>
    <t>Efterposteringer</t>
  </si>
  <si>
    <t>2)</t>
  </si>
  <si>
    <t>338 TDC 49139598</t>
  </si>
  <si>
    <t>OMP. B.338 TDC 49139598</t>
  </si>
  <si>
    <t>3)</t>
  </si>
  <si>
    <t>Skyldigomkostning / vandafgift 2014</t>
  </si>
  <si>
    <t>Skyldig vandafgift 2014</t>
  </si>
  <si>
    <t>Skyldig omkostning / renovation</t>
  </si>
  <si>
    <t>4)</t>
  </si>
  <si>
    <t>Skyldig renovation 2014</t>
  </si>
  <si>
    <t>Regnskabsassistance</t>
  </si>
  <si>
    <t>Udligning af tilgodehavende 2013</t>
  </si>
  <si>
    <t>Tilg. Opkrævning fællesarbejde</t>
  </si>
  <si>
    <t>Bygningvedligehold</t>
  </si>
  <si>
    <t>Difference</t>
  </si>
  <si>
    <t>5)</t>
  </si>
  <si>
    <t>6)</t>
  </si>
  <si>
    <t>Restafregning grønne mænd 2013</t>
  </si>
  <si>
    <t>3) 4) 6)</t>
  </si>
  <si>
    <t>Udlæg for bestyrelsen</t>
  </si>
  <si>
    <t xml:space="preserve">ep nr. </t>
  </si>
  <si>
    <t>Regnskab 2014</t>
  </si>
  <si>
    <t>Regnskab 1. januar - 31. oktober 2015</t>
  </si>
  <si>
    <t>samt restbudget 1. november - 31. december 2015</t>
  </si>
  <si>
    <t>Fremlægges på den ekstraordinære generelforsamling den 25. november 2015</t>
  </si>
  <si>
    <t>Perioderegnskab 1. januar - 31. oktober 2015</t>
  </si>
  <si>
    <t>Bestyrelsen, Kvistgård den 8. november 2015</t>
  </si>
  <si>
    <t xml:space="preserve">Til brug for den ekstraordinære generalforsamling 25. november 2015 er udarbejdet et perioderegnskab for perioden 1. januar 2015 - 31. oktober 2015. Vi har endvidere estimeret udgifter og indtægter for november og december 2015, således at generalforsamlingen har et skøn af resultat for 2015 samt likividebeholninger pr. 31. december 2015. Budgettal for 2015 og årsregnskabstal for 2014 er medtaget til sammenligning. </t>
  </si>
  <si>
    <t>1/1-31/10</t>
  </si>
  <si>
    <t>nov-dec</t>
  </si>
  <si>
    <t>Estimat</t>
  </si>
  <si>
    <t>31/12 2015</t>
  </si>
  <si>
    <t xml:space="preserve">Balance </t>
  </si>
  <si>
    <t>Balance</t>
  </si>
  <si>
    <t>31/10 2015</t>
  </si>
  <si>
    <t>Vedligehold vandledninger</t>
  </si>
  <si>
    <t>Ekstraordinærer udgifter i 2015</t>
  </si>
  <si>
    <t>Leif Hansen</t>
  </si>
  <si>
    <t>Vandafledningsafgift 2013, retur</t>
  </si>
  <si>
    <t>Lokalkontingent</t>
  </si>
  <si>
    <t xml:space="preserve">Vi har modtaget lokalkontingent for hele 2015. Der er i 2015 ikke opkrævet særskilt kontingent for fællesarbejde, men dette er slået sammen med det almindelige kontingent. </t>
  </si>
  <si>
    <t>Noter 2015</t>
  </si>
  <si>
    <t>Vedligeholdelse vandledninger</t>
  </si>
  <si>
    <t>Omfatter i al væsentlighed køb af ny trailer.</t>
  </si>
  <si>
    <t>Omfatter en række mindre køb til vedligehold af klubhus o.l.</t>
  </si>
  <si>
    <t>Drænpumper og lignende</t>
  </si>
  <si>
    <t xml:space="preserve">Vi har i 2015 haft 2 gange afhentning af storskrald og  Haveaffald er afhentet 3 gange. </t>
  </si>
  <si>
    <t xml:space="preserve">Omfatter telefonfon- og administrationsgodtgørelse til 7 bestyrelsesmedlemmer efter statens takster. </t>
  </si>
  <si>
    <t xml:space="preserve">Der er budgetteret med ekstraordinære udgifter til ny plæneklipper (105.000 kr.) som erstatning for den gamle traktor samt eletronisk overvågning af pumper (100.000 kr.). </t>
  </si>
  <si>
    <t>Ny plæneklipper</t>
  </si>
  <si>
    <t>Ny lille slåmaskine</t>
  </si>
  <si>
    <t>Eletronisk overvågning af pumper</t>
  </si>
  <si>
    <t>Nye brønddæksler</t>
  </si>
  <si>
    <t>Vi har i 2015 fået foretaget spuling og oprensning af foreningens brønde, rør og dræn. Herudover er der repareret drænrør, samt udskiftet pumper.</t>
  </si>
  <si>
    <t>Elektronisk overvågning af vandforbrug</t>
  </si>
  <si>
    <t xml:space="preserve">Vores efterregning for det øgede vandforbrug i 2014 blev mindre end forventet, og vi fik en efterregning for 2014 på godt 40.000 kr. mindre end vi have afsat som skyldig omkostning. Som følge af udbedringerne af vandledningerne, forventer vi derfor også et lavere forbrug i 2015 end budgetteret. </t>
  </si>
  <si>
    <t>Vi havde i 2014 et større vandforbrug end forventet som indikerede utætheder. Vi har derfor installeret elektronisk overvågning af vores forbrug. (Udgift hertil er medtaget under ekstratordinære udgifter). Hovedstophanerne i de 3 områder er gjort funktionsdygtige, således at det har været muligt at iværsætte en lækagesøgning. Utætheder og brud er nu udbedret.</t>
  </si>
  <si>
    <t>Omfatter i al væsentlighed elarbejde samt ny trappe ved klubhus.</t>
  </si>
  <si>
    <t>Omfatter timeløn til foreningens Grønne mænd og kvinder til vedligeholdelse af fællesområder. Da der blev gjort et stort stykke arbejde i 2014, har det været muligt at holde omkostningerne nede i 2015 i forhold til hvad vi forventede. Vi har endvidere udsat projekter som følge af øgede ekstraordinære udgifter til pumper, dræn og vandledninger.</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</si>
</sst>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StempelGaramond Roman"/>
    </font>
    <font>
      <b/>
      <sz val="11"/>
      <color theme="1"/>
      <name val="Calibri"/>
      <family val="2"/>
      <scheme val="minor"/>
    </font>
    <font>
      <sz val="11"/>
      <name val="Calibri"/>
      <family val="2"/>
      <scheme val="minor"/>
    </font>
    <font>
      <b/>
      <sz val="11"/>
      <name val="Calibri"/>
      <family val="2"/>
      <scheme val="minor"/>
    </font>
    <font>
      <b/>
      <sz val="11"/>
      <color indexed="8"/>
      <name val="Calibri"/>
      <family val="2"/>
      <scheme val="minor"/>
    </font>
    <font>
      <b/>
      <i/>
      <sz val="11"/>
      <name val="Calibri"/>
      <family val="2"/>
      <scheme val="minor"/>
    </font>
    <font>
      <i/>
      <sz val="11"/>
      <name val="Calibri"/>
      <family val="2"/>
      <scheme val="minor"/>
    </font>
    <font>
      <b/>
      <sz val="18"/>
      <name val="Calibri"/>
      <family val="2"/>
      <scheme val="minor"/>
    </font>
    <font>
      <sz val="18"/>
      <name val="Calibri"/>
      <family val="2"/>
      <scheme val="minor"/>
    </font>
    <font>
      <b/>
      <sz val="10"/>
      <name val="Calibri"/>
      <family val="2"/>
      <scheme val="minor"/>
    </font>
    <font>
      <sz val="10"/>
      <name val="Calibri"/>
      <family val="2"/>
      <scheme val="minor"/>
    </font>
    <font>
      <sz val="10"/>
      <name val="StempelGaramond Roman"/>
    </font>
  </fonts>
  <fills count="2">
    <fill>
      <patternFill patternType="none"/>
    </fill>
    <fill>
      <patternFill patternType="gray125"/>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78">
    <xf numFmtId="0" fontId="0" fillId="0" borderId="0" xfId="0"/>
    <xf numFmtId="0" fontId="2" fillId="0" borderId="0" xfId="0" applyFont="1"/>
    <xf numFmtId="0" fontId="3" fillId="0" borderId="0" xfId="0" applyFont="1"/>
    <xf numFmtId="0" fontId="4" fillId="0" borderId="0" xfId="0" applyFont="1" applyAlignment="1"/>
    <xf numFmtId="0" fontId="2" fillId="0" borderId="0" xfId="0" applyFont="1" applyAlignment="1"/>
    <xf numFmtId="0" fontId="2" fillId="0" borderId="0" xfId="0" applyFont="1" applyAlignment="1">
      <alignment horizontal="left"/>
    </xf>
    <xf numFmtId="0" fontId="2" fillId="0" borderId="0" xfId="0" applyFont="1" applyBorder="1"/>
    <xf numFmtId="0" fontId="2" fillId="0" borderId="0" xfId="0" applyFont="1" applyAlignment="1">
      <alignment horizontal="center"/>
    </xf>
    <xf numFmtId="3" fontId="2" fillId="0" borderId="0" xfId="0" applyNumberFormat="1" applyFont="1"/>
    <xf numFmtId="3" fontId="3" fillId="0" borderId="1" xfId="0" applyNumberFormat="1" applyFont="1" applyBorder="1"/>
    <xf numFmtId="3" fontId="3" fillId="0" borderId="2" xfId="0" applyNumberFormat="1" applyFont="1" applyBorder="1"/>
    <xf numFmtId="3" fontId="3" fillId="0" borderId="0" xfId="0" applyNumberFormat="1" applyFont="1" applyBorder="1"/>
    <xf numFmtId="3" fontId="2" fillId="0" borderId="2" xfId="0" applyNumberFormat="1" applyFont="1" applyBorder="1"/>
    <xf numFmtId="3" fontId="3" fillId="0" borderId="0" xfId="0" applyNumberFormat="1" applyFont="1" applyFill="1"/>
    <xf numFmtId="3" fontId="2" fillId="0" borderId="0" xfId="0" applyNumberFormat="1" applyFont="1" applyFill="1"/>
    <xf numFmtId="0" fontId="2" fillId="0" borderId="0" xfId="0" applyFont="1" applyFill="1"/>
    <xf numFmtId="0" fontId="3" fillId="0" borderId="1" xfId="0" applyFont="1" applyBorder="1"/>
    <xf numFmtId="0" fontId="3" fillId="0" borderId="5" xfId="0" applyFont="1" applyBorder="1"/>
    <xf numFmtId="3" fontId="2" fillId="0" borderId="0" xfId="0" applyNumberFormat="1" applyFont="1" applyBorder="1"/>
    <xf numFmtId="0" fontId="3" fillId="0" borderId="6" xfId="0" applyFont="1" applyBorder="1"/>
    <xf numFmtId="0" fontId="3" fillId="0" borderId="9" xfId="0" applyFont="1" applyBorder="1"/>
    <xf numFmtId="1" fontId="3" fillId="0" borderId="9" xfId="0" applyNumberFormat="1" applyFont="1" applyBorder="1" applyAlignment="1">
      <alignment horizontal="center"/>
    </xf>
    <xf numFmtId="1" fontId="4" fillId="0" borderId="9" xfId="0" applyNumberFormat="1" applyFont="1" applyFill="1" applyBorder="1" applyAlignment="1">
      <alignment horizontal="center"/>
    </xf>
    <xf numFmtId="0" fontId="3" fillId="0" borderId="10" xfId="0" applyFont="1" applyBorder="1"/>
    <xf numFmtId="3" fontId="2" fillId="0" borderId="10" xfId="0" applyNumberFormat="1" applyFont="1" applyFill="1" applyBorder="1"/>
    <xf numFmtId="0" fontId="2" fillId="0" borderId="10" xfId="0" applyFont="1" applyBorder="1"/>
    <xf numFmtId="3" fontId="2" fillId="0" borderId="10" xfId="0" applyNumberFormat="1" applyFont="1" applyBorder="1"/>
    <xf numFmtId="0" fontId="3" fillId="0" borderId="3" xfId="0" applyFont="1" applyBorder="1"/>
    <xf numFmtId="3" fontId="3" fillId="0" borderId="3" xfId="0" applyNumberFormat="1" applyFont="1" applyBorder="1"/>
    <xf numFmtId="3" fontId="3" fillId="0" borderId="10" xfId="0" applyNumberFormat="1" applyFont="1" applyBorder="1"/>
    <xf numFmtId="3" fontId="3" fillId="0" borderId="10" xfId="0" applyNumberFormat="1" applyFont="1" applyFill="1" applyBorder="1"/>
    <xf numFmtId="0" fontId="2" fillId="0" borderId="10" xfId="0" applyFont="1" applyFill="1" applyBorder="1"/>
    <xf numFmtId="3" fontId="2" fillId="0" borderId="11" xfId="0" applyNumberFormat="1" applyFont="1" applyBorder="1"/>
    <xf numFmtId="3" fontId="2" fillId="0" borderId="11" xfId="0" applyNumberFormat="1" applyFont="1" applyFill="1" applyBorder="1"/>
    <xf numFmtId="0" fontId="3" fillId="0" borderId="11" xfId="0" applyFont="1" applyBorder="1"/>
    <xf numFmtId="1" fontId="3" fillId="0" borderId="11" xfId="0" applyNumberFormat="1" applyFont="1" applyBorder="1" applyAlignment="1">
      <alignment horizontal="center"/>
    </xf>
    <xf numFmtId="1" fontId="1" fillId="0" borderId="11" xfId="0" applyNumberFormat="1" applyFont="1" applyFill="1" applyBorder="1" applyAlignment="1">
      <alignment horizontal="center"/>
    </xf>
    <xf numFmtId="0" fontId="5" fillId="0" borderId="0" xfId="0" applyFont="1"/>
    <xf numFmtId="0" fontId="2" fillId="0" borderId="5" xfId="0" applyFont="1" applyBorder="1"/>
    <xf numFmtId="0" fontId="2" fillId="0" borderId="8" xfId="0" applyFont="1" applyBorder="1"/>
    <xf numFmtId="0" fontId="3" fillId="0" borderId="4" xfId="0" applyFont="1" applyBorder="1"/>
    <xf numFmtId="0" fontId="3" fillId="0" borderId="7" xfId="0" applyFont="1" applyBorder="1"/>
    <xf numFmtId="0" fontId="2" fillId="0" borderId="0" xfId="0" applyFont="1" applyFill="1" applyBorder="1"/>
    <xf numFmtId="3" fontId="2" fillId="0" borderId="0" xfId="0" applyNumberFormat="1" applyFont="1" applyFill="1" applyBorder="1"/>
    <xf numFmtId="0" fontId="3" fillId="0" borderId="0" xfId="0" applyFont="1" applyBorder="1"/>
    <xf numFmtId="0" fontId="2" fillId="0" borderId="0" xfId="0" applyFont="1" applyBorder="1" applyAlignment="1">
      <alignment horizontal="left" vertical="top" wrapText="1"/>
    </xf>
    <xf numFmtId="1" fontId="3" fillId="0" borderId="0" xfId="0" applyNumberFormat="1" applyFont="1" applyBorder="1" applyAlignment="1">
      <alignment horizontal="center"/>
    </xf>
    <xf numFmtId="0" fontId="2" fillId="0" borderId="0" xfId="0" applyFont="1" applyBorder="1" applyAlignment="1">
      <alignment horizontal="right"/>
    </xf>
    <xf numFmtId="0" fontId="3" fillId="0" borderId="0" xfId="0" applyFont="1" applyBorder="1" applyAlignment="1">
      <alignment horizontal="right"/>
    </xf>
    <xf numFmtId="0" fontId="7" fillId="0" borderId="0" xfId="0" applyFont="1"/>
    <xf numFmtId="0" fontId="8" fillId="0" borderId="0" xfId="0" applyFont="1"/>
    <xf numFmtId="0" fontId="9" fillId="0" borderId="0" xfId="0" applyFont="1"/>
    <xf numFmtId="0" fontId="9" fillId="0" borderId="0" xfId="0" applyFont="1" applyBorder="1"/>
    <xf numFmtId="3" fontId="9" fillId="0" borderId="0" xfId="0" applyNumberFormat="1" applyFont="1" applyBorder="1"/>
    <xf numFmtId="1" fontId="9" fillId="0" borderId="0" xfId="0" applyNumberFormat="1" applyFont="1" applyBorder="1" applyAlignment="1">
      <alignment horizontal="center"/>
    </xf>
    <xf numFmtId="0" fontId="10" fillId="0" borderId="0" xfId="0" applyFont="1" applyAlignment="1">
      <alignment horizontal="right"/>
    </xf>
    <xf numFmtId="0" fontId="10" fillId="0" borderId="0" xfId="0" applyFont="1"/>
    <xf numFmtId="3" fontId="10" fillId="0" borderId="0" xfId="0" applyNumberFormat="1" applyFont="1" applyBorder="1"/>
    <xf numFmtId="0" fontId="9" fillId="0" borderId="0" xfId="0" applyFont="1" applyAlignment="1">
      <alignment horizontal="right"/>
    </xf>
    <xf numFmtId="0" fontId="10" fillId="0" borderId="0" xfId="0" applyFont="1" applyBorder="1"/>
    <xf numFmtId="0" fontId="11" fillId="0" borderId="0" xfId="0" applyFont="1"/>
    <xf numFmtId="0" fontId="2" fillId="0" borderId="0" xfId="0" applyFont="1" applyAlignment="1">
      <alignment horizontal="left" vertical="top" wrapText="1"/>
    </xf>
    <xf numFmtId="0" fontId="2" fillId="0" borderId="0" xfId="0" applyFont="1" applyBorder="1" applyAlignment="1">
      <alignment horizontal="center"/>
    </xf>
    <xf numFmtId="0" fontId="4" fillId="0" borderId="0" xfId="0" applyFont="1" applyBorder="1" applyAlignment="1">
      <alignment horizontal="left"/>
    </xf>
    <xf numFmtId="0" fontId="2" fillId="0" borderId="0" xfId="0" applyFont="1" applyBorder="1" applyAlignment="1">
      <alignment horizontal="left"/>
    </xf>
    <xf numFmtId="1" fontId="3" fillId="0" borderId="10" xfId="0" applyNumberFormat="1" applyFont="1" applyBorder="1" applyAlignment="1">
      <alignment horizontal="center"/>
    </xf>
    <xf numFmtId="3" fontId="3" fillId="0" borderId="0" xfId="0" applyNumberFormat="1" applyFont="1" applyFill="1" applyBorder="1"/>
    <xf numFmtId="1" fontId="4" fillId="0" borderId="10" xfId="0" applyNumberFormat="1" applyFont="1" applyFill="1" applyBorder="1" applyAlignment="1">
      <alignment horizontal="center"/>
    </xf>
    <xf numFmtId="1" fontId="1" fillId="0" borderId="10" xfId="0" applyNumberFormat="1" applyFont="1" applyFill="1" applyBorder="1" applyAlignment="1">
      <alignment horizontal="center"/>
    </xf>
    <xf numFmtId="3" fontId="4" fillId="0" borderId="10" xfId="0" applyNumberFormat="1" applyFont="1" applyFill="1" applyBorder="1"/>
    <xf numFmtId="3" fontId="3" fillId="0" borderId="3" xfId="0" applyNumberFormat="1" applyFont="1" applyFill="1" applyBorder="1"/>
    <xf numFmtId="0" fontId="6" fillId="0" borderId="0" xfId="0" applyFont="1" applyFill="1"/>
    <xf numFmtId="0" fontId="2" fillId="0" borderId="0" xfId="0" applyFont="1" applyFill="1" applyAlignment="1">
      <alignment horizontal="left" vertical="top" wrapText="1"/>
    </xf>
    <xf numFmtId="3" fontId="3" fillId="0" borderId="1" xfId="0" applyNumberFormat="1" applyFont="1" applyFill="1" applyBorder="1"/>
    <xf numFmtId="0" fontId="2" fillId="0" borderId="0" xfId="0" applyFont="1" applyFill="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F%20Kvistg&#229;rd\OF%20regnskab\2010\12.%20december\Regnskabsgrundlag%202010%20v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nskabsgrundlag"/>
      <sheetName val="Budgetopf"/>
      <sheetName val="GT_Custom"/>
      <sheetName val="Efterposteringer"/>
      <sheetName val="Kompatibilitetsrapport"/>
    </sheetNames>
    <sheetDataSet>
      <sheetData sheetId="0" refreshError="1">
        <row r="85">
          <cell r="I85">
            <v>0</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5"/>
  <sheetViews>
    <sheetView topLeftCell="A70" workbookViewId="0">
      <selection activeCell="F110" sqref="F110"/>
    </sheetView>
  </sheetViews>
  <sheetFormatPr defaultColWidth="8.75" defaultRowHeight="15"/>
  <cols>
    <col min="1" max="1" width="13.25" style="1" customWidth="1"/>
    <col min="2" max="2" width="8.75" style="1"/>
    <col min="3" max="3" width="31.25" style="1" customWidth="1"/>
    <col min="4" max="7" width="9" style="6" customWidth="1"/>
    <col min="8" max="16384" width="8.75" style="1"/>
  </cols>
  <sheetData>
    <row r="2" spans="1:7">
      <c r="A2" s="51" t="s">
        <v>16</v>
      </c>
      <c r="B2" s="51"/>
      <c r="C2" s="51"/>
      <c r="D2" s="52"/>
      <c r="E2" s="52"/>
      <c r="F2" s="52"/>
      <c r="G2" s="52"/>
    </row>
    <row r="3" spans="1:7">
      <c r="A3" s="51" t="s">
        <v>159</v>
      </c>
      <c r="B3" s="51"/>
      <c r="C3" s="51"/>
      <c r="D3" s="52"/>
      <c r="E3" s="52"/>
      <c r="F3" s="52"/>
      <c r="G3" s="52"/>
    </row>
    <row r="4" spans="1:7">
      <c r="A4" s="51"/>
      <c r="B4" s="51"/>
      <c r="C4" s="51"/>
      <c r="D4" s="54" t="s">
        <v>115</v>
      </c>
      <c r="E4" s="54" t="s">
        <v>122</v>
      </c>
      <c r="F4" s="54" t="s">
        <v>17</v>
      </c>
      <c r="G4" s="54"/>
    </row>
    <row r="5" spans="1:7">
      <c r="A5" s="51" t="s">
        <v>20</v>
      </c>
      <c r="B5" s="51"/>
      <c r="C5" s="51"/>
      <c r="D5" s="54">
        <v>2014</v>
      </c>
      <c r="E5" s="54" t="s">
        <v>123</v>
      </c>
      <c r="F5" s="54">
        <v>2014</v>
      </c>
      <c r="G5" s="54" t="s">
        <v>158</v>
      </c>
    </row>
    <row r="6" spans="1:7">
      <c r="A6" s="51"/>
      <c r="B6" s="51"/>
      <c r="C6" s="51"/>
      <c r="D6" s="52"/>
      <c r="E6" s="52"/>
      <c r="F6" s="52"/>
      <c r="G6" s="52"/>
    </row>
    <row r="7" spans="1:7">
      <c r="A7" s="51" t="s">
        <v>21</v>
      </c>
      <c r="B7" s="51"/>
      <c r="C7" s="51"/>
      <c r="D7" s="52"/>
      <c r="E7" s="52"/>
      <c r="F7" s="52"/>
      <c r="G7" s="52"/>
    </row>
    <row r="8" spans="1:7">
      <c r="A8" s="55"/>
      <c r="B8" s="55">
        <v>1100</v>
      </c>
      <c r="C8" s="56" t="s">
        <v>36</v>
      </c>
      <c r="D8" s="57">
        <v>943200</v>
      </c>
      <c r="E8" s="57"/>
      <c r="F8" s="57">
        <f>D8+E8</f>
        <v>943200</v>
      </c>
      <c r="G8" s="57"/>
    </row>
    <row r="9" spans="1:7">
      <c r="A9" s="55"/>
      <c r="B9" s="55">
        <v>1101</v>
      </c>
      <c r="C9" s="56" t="s">
        <v>37</v>
      </c>
      <c r="D9" s="57">
        <v>59700</v>
      </c>
      <c r="E9" s="57">
        <v>-19900</v>
      </c>
      <c r="F9" s="57">
        <f t="shared" ref="F9:F72" si="0">D9+E9</f>
        <v>39800</v>
      </c>
      <c r="G9" s="57" t="s">
        <v>153</v>
      </c>
    </row>
    <row r="10" spans="1:7">
      <c r="A10" s="55"/>
      <c r="B10" s="55">
        <v>1200</v>
      </c>
      <c r="C10" s="56" t="s">
        <v>39</v>
      </c>
      <c r="D10" s="57">
        <v>6000</v>
      </c>
      <c r="E10" s="57"/>
      <c r="F10" s="57">
        <f t="shared" si="0"/>
        <v>6000</v>
      </c>
      <c r="G10" s="57"/>
    </row>
    <row r="11" spans="1:7">
      <c r="A11" s="55"/>
      <c r="B11" s="55">
        <v>1225</v>
      </c>
      <c r="C11" s="56" t="s">
        <v>73</v>
      </c>
      <c r="D11" s="57">
        <v>8000</v>
      </c>
      <c r="E11" s="57"/>
      <c r="F11" s="57">
        <f t="shared" si="0"/>
        <v>8000</v>
      </c>
      <c r="G11" s="57"/>
    </row>
    <row r="12" spans="1:7">
      <c r="A12" s="55"/>
      <c r="B12" s="55">
        <v>1250</v>
      </c>
      <c r="C12" s="56" t="s">
        <v>38</v>
      </c>
      <c r="D12" s="57">
        <v>550</v>
      </c>
      <c r="E12" s="57"/>
      <c r="F12" s="57">
        <f t="shared" si="0"/>
        <v>550</v>
      </c>
      <c r="G12" s="57"/>
    </row>
    <row r="13" spans="1:7">
      <c r="A13" s="55"/>
      <c r="B13" s="55">
        <v>1300</v>
      </c>
      <c r="C13" s="56" t="s">
        <v>102</v>
      </c>
      <c r="D13" s="57">
        <v>8304</v>
      </c>
      <c r="E13" s="57"/>
      <c r="F13" s="57">
        <f t="shared" si="0"/>
        <v>8304</v>
      </c>
      <c r="G13" s="57"/>
    </row>
    <row r="14" spans="1:7">
      <c r="A14" s="55"/>
      <c r="B14" s="55">
        <v>1400</v>
      </c>
      <c r="C14" s="56" t="s">
        <v>40</v>
      </c>
      <c r="D14" s="57">
        <v>2955</v>
      </c>
      <c r="E14" s="57"/>
      <c r="F14" s="57">
        <f t="shared" si="0"/>
        <v>2955</v>
      </c>
      <c r="G14" s="57"/>
    </row>
    <row r="15" spans="1:7">
      <c r="A15" s="51"/>
      <c r="B15" s="51"/>
      <c r="C15" s="51" t="s">
        <v>41</v>
      </c>
      <c r="D15" s="53">
        <f>SUM(D8:D14)</f>
        <v>1028709</v>
      </c>
      <c r="E15" s="53"/>
      <c r="F15" s="53">
        <f>SUM(F8:F14)</f>
        <v>1008809</v>
      </c>
      <c r="G15" s="53"/>
    </row>
    <row r="16" spans="1:7">
      <c r="A16" s="51"/>
      <c r="B16" s="51"/>
      <c r="C16" s="51"/>
      <c r="D16" s="53"/>
      <c r="E16" s="53"/>
      <c r="F16" s="57"/>
      <c r="G16" s="53"/>
    </row>
    <row r="17" spans="1:7">
      <c r="A17" s="51" t="s">
        <v>91</v>
      </c>
      <c r="B17" s="51"/>
      <c r="C17" s="51"/>
      <c r="D17" s="53"/>
      <c r="E17" s="53"/>
      <c r="F17" s="57"/>
      <c r="G17" s="53"/>
    </row>
    <row r="18" spans="1:7">
      <c r="A18" s="51"/>
      <c r="B18" s="51"/>
      <c r="C18" s="51" t="s">
        <v>53</v>
      </c>
      <c r="D18" s="53"/>
      <c r="E18" s="53"/>
      <c r="F18" s="57"/>
      <c r="G18" s="53"/>
    </row>
    <row r="19" spans="1:7">
      <c r="A19" s="56"/>
      <c r="B19" s="56">
        <v>2510</v>
      </c>
      <c r="C19" s="56" t="s">
        <v>93</v>
      </c>
      <c r="D19" s="57">
        <v>40780</v>
      </c>
      <c r="E19" s="57"/>
      <c r="F19" s="57">
        <f t="shared" si="0"/>
        <v>40780</v>
      </c>
      <c r="G19" s="57"/>
    </row>
    <row r="20" spans="1:7">
      <c r="A20" s="56"/>
      <c r="B20" s="56">
        <v>2520</v>
      </c>
      <c r="C20" s="56" t="s">
        <v>55</v>
      </c>
      <c r="D20" s="57">
        <v>12555</v>
      </c>
      <c r="E20" s="57"/>
      <c r="F20" s="57">
        <f t="shared" si="0"/>
        <v>12555</v>
      </c>
      <c r="G20" s="57"/>
    </row>
    <row r="21" spans="1:7">
      <c r="A21" s="56"/>
      <c r="B21" s="56">
        <v>2530</v>
      </c>
      <c r="C21" s="56" t="s">
        <v>103</v>
      </c>
      <c r="D21" s="57">
        <v>1666</v>
      </c>
      <c r="E21" s="57"/>
      <c r="F21" s="57">
        <f t="shared" si="0"/>
        <v>1666</v>
      </c>
      <c r="G21" s="57"/>
    </row>
    <row r="22" spans="1:7">
      <c r="A22" s="56"/>
      <c r="B22" s="56"/>
      <c r="C22" s="56"/>
      <c r="D22" s="53">
        <f>SUM(D19:D21)</f>
        <v>55001</v>
      </c>
      <c r="E22" s="53"/>
      <c r="F22" s="53">
        <f>SUM(F19:F21)</f>
        <v>55001</v>
      </c>
      <c r="G22" s="53"/>
    </row>
    <row r="23" spans="1:7">
      <c r="A23" s="56"/>
      <c r="B23" s="56"/>
      <c r="C23" s="56"/>
      <c r="D23" s="53"/>
      <c r="E23" s="53"/>
      <c r="F23" s="57"/>
      <c r="G23" s="53"/>
    </row>
    <row r="24" spans="1:7">
      <c r="A24" s="51"/>
      <c r="B24" s="51"/>
      <c r="C24" s="51" t="s">
        <v>89</v>
      </c>
      <c r="D24" s="53"/>
      <c r="E24" s="53"/>
      <c r="F24" s="57"/>
      <c r="G24" s="53"/>
    </row>
    <row r="25" spans="1:7">
      <c r="A25" s="55"/>
      <c r="B25" s="55">
        <v>2010</v>
      </c>
      <c r="C25" s="56" t="s">
        <v>43</v>
      </c>
      <c r="D25" s="57">
        <v>14152</v>
      </c>
      <c r="E25" s="57">
        <f>9937+3281-466</f>
        <v>12752</v>
      </c>
      <c r="F25" s="57">
        <f t="shared" si="0"/>
        <v>26904</v>
      </c>
      <c r="G25" s="57" t="s">
        <v>153</v>
      </c>
    </row>
    <row r="26" spans="1:7">
      <c r="A26" s="55"/>
      <c r="B26" s="55">
        <v>2020</v>
      </c>
      <c r="C26" s="56" t="s">
        <v>44</v>
      </c>
      <c r="D26" s="57">
        <v>21286</v>
      </c>
      <c r="E26" s="57"/>
      <c r="F26" s="57">
        <f t="shared" si="0"/>
        <v>21286</v>
      </c>
      <c r="G26" s="57"/>
    </row>
    <row r="27" spans="1:7">
      <c r="A27" s="55"/>
      <c r="B27" s="55">
        <v>2030</v>
      </c>
      <c r="C27" s="56" t="s">
        <v>49</v>
      </c>
      <c r="D27" s="57">
        <v>39655</v>
      </c>
      <c r="E27" s="57"/>
      <c r="F27" s="57">
        <f t="shared" si="0"/>
        <v>39655</v>
      </c>
      <c r="G27" s="57"/>
    </row>
    <row r="28" spans="1:7">
      <c r="A28" s="55"/>
      <c r="B28" s="55">
        <v>2040</v>
      </c>
      <c r="C28" s="56" t="s">
        <v>58</v>
      </c>
      <c r="D28" s="57">
        <v>24298</v>
      </c>
      <c r="E28" s="57"/>
      <c r="F28" s="57">
        <f t="shared" si="0"/>
        <v>24298</v>
      </c>
      <c r="G28" s="57"/>
    </row>
    <row r="29" spans="1:7">
      <c r="A29" s="55"/>
      <c r="B29" s="55">
        <v>2050</v>
      </c>
      <c r="C29" s="56" t="s">
        <v>116</v>
      </c>
      <c r="D29" s="57">
        <v>35674</v>
      </c>
      <c r="E29" s="57">
        <f>-30364</f>
        <v>-30364</v>
      </c>
      <c r="F29" s="57">
        <f t="shared" si="0"/>
        <v>5310</v>
      </c>
      <c r="G29" s="57" t="s">
        <v>131</v>
      </c>
    </row>
    <row r="30" spans="1:7">
      <c r="A30" s="55"/>
      <c r="B30" s="55">
        <v>2060</v>
      </c>
      <c r="C30" s="56" t="s">
        <v>117</v>
      </c>
      <c r="D30" s="57">
        <v>14836.81</v>
      </c>
      <c r="E30" s="57"/>
      <c r="F30" s="57">
        <f t="shared" si="0"/>
        <v>14836.81</v>
      </c>
      <c r="G30" s="57"/>
    </row>
    <row r="31" spans="1:7">
      <c r="A31" s="56"/>
      <c r="B31" s="56"/>
      <c r="C31" s="56"/>
      <c r="D31" s="53">
        <f>SUM(D25:D30)</f>
        <v>149901.81</v>
      </c>
      <c r="E31" s="53"/>
      <c r="F31" s="53">
        <f>SUM(F25:F30)</f>
        <v>132289.81</v>
      </c>
      <c r="G31" s="53"/>
    </row>
    <row r="32" spans="1:7">
      <c r="A32" s="56"/>
      <c r="B32" s="56"/>
      <c r="C32" s="56"/>
      <c r="D32" s="57"/>
      <c r="E32" s="57"/>
      <c r="F32" s="57"/>
      <c r="G32" s="57"/>
    </row>
    <row r="33" spans="1:7">
      <c r="A33" s="51"/>
      <c r="B33" s="51"/>
      <c r="C33" s="51" t="s">
        <v>42</v>
      </c>
      <c r="D33" s="53"/>
      <c r="E33" s="53"/>
      <c r="F33" s="57"/>
      <c r="G33" s="53"/>
    </row>
    <row r="34" spans="1:7">
      <c r="A34" s="55"/>
      <c r="B34" s="55">
        <v>2110</v>
      </c>
      <c r="C34" s="56" t="s">
        <v>45</v>
      </c>
      <c r="D34" s="57">
        <v>85535</v>
      </c>
      <c r="E34" s="57">
        <v>85000</v>
      </c>
      <c r="F34" s="57">
        <f t="shared" si="0"/>
        <v>170535</v>
      </c>
      <c r="G34" s="57" t="s">
        <v>142</v>
      </c>
    </row>
    <row r="35" spans="1:7">
      <c r="A35" s="55"/>
      <c r="B35" s="55">
        <v>2120</v>
      </c>
      <c r="C35" s="56" t="s">
        <v>46</v>
      </c>
      <c r="D35" s="57">
        <v>61611</v>
      </c>
      <c r="E35" s="57">
        <v>10000</v>
      </c>
      <c r="F35" s="57">
        <f t="shared" si="0"/>
        <v>71611</v>
      </c>
      <c r="G35" s="57" t="s">
        <v>146</v>
      </c>
    </row>
    <row r="36" spans="1:7">
      <c r="A36" s="55"/>
      <c r="B36" s="55">
        <v>2130</v>
      </c>
      <c r="C36" s="56" t="s">
        <v>104</v>
      </c>
      <c r="D36" s="57">
        <v>33242</v>
      </c>
      <c r="E36" s="57"/>
      <c r="F36" s="57">
        <f t="shared" si="0"/>
        <v>33242</v>
      </c>
      <c r="G36" s="57"/>
    </row>
    <row r="37" spans="1:7">
      <c r="A37" s="55"/>
      <c r="B37" s="55">
        <v>2140</v>
      </c>
      <c r="C37" s="56" t="s">
        <v>105</v>
      </c>
      <c r="D37" s="57">
        <v>44184</v>
      </c>
      <c r="E37" s="57"/>
      <c r="F37" s="57">
        <f t="shared" si="0"/>
        <v>44184</v>
      </c>
      <c r="G37" s="57"/>
    </row>
    <row r="38" spans="1:7">
      <c r="A38" s="58"/>
      <c r="B38" s="58"/>
      <c r="C38" s="51"/>
      <c r="D38" s="53">
        <f>SUM(D34:D37)</f>
        <v>224572</v>
      </c>
      <c r="E38" s="53"/>
      <c r="F38" s="53">
        <f>SUM(F34:F37)</f>
        <v>319572</v>
      </c>
      <c r="G38" s="53"/>
    </row>
    <row r="39" spans="1:7">
      <c r="A39" s="58"/>
      <c r="B39" s="58"/>
      <c r="C39" s="51"/>
      <c r="D39" s="53"/>
      <c r="E39" s="53"/>
      <c r="F39" s="57"/>
      <c r="G39" s="53"/>
    </row>
    <row r="40" spans="1:7">
      <c r="A40" s="51"/>
      <c r="B40" s="51"/>
      <c r="C40" s="51" t="s">
        <v>86</v>
      </c>
      <c r="D40" s="53"/>
      <c r="E40" s="53"/>
      <c r="F40" s="57"/>
      <c r="G40" s="53"/>
    </row>
    <row r="41" spans="1:7">
      <c r="A41" s="55"/>
      <c r="B41" s="55">
        <v>2210</v>
      </c>
      <c r="C41" s="56" t="s">
        <v>57</v>
      </c>
      <c r="D41" s="57">
        <v>16343</v>
      </c>
      <c r="E41" s="57"/>
      <c r="F41" s="57">
        <f t="shared" si="0"/>
        <v>16343</v>
      </c>
      <c r="G41" s="57"/>
    </row>
    <row r="42" spans="1:7">
      <c r="A42" s="55"/>
      <c r="B42" s="55">
        <v>2220</v>
      </c>
      <c r="C42" s="56" t="s">
        <v>106</v>
      </c>
      <c r="D42" s="57">
        <v>28319</v>
      </c>
      <c r="E42" s="57"/>
      <c r="F42" s="57">
        <f t="shared" si="0"/>
        <v>28319</v>
      </c>
      <c r="G42" s="57"/>
    </row>
    <row r="43" spans="1:7">
      <c r="A43" s="55"/>
      <c r="B43" s="55">
        <v>2230</v>
      </c>
      <c r="C43" s="56" t="s">
        <v>118</v>
      </c>
      <c r="D43" s="57">
        <v>134198</v>
      </c>
      <c r="E43" s="57">
        <v>-4350</v>
      </c>
      <c r="F43" s="57">
        <f t="shared" si="0"/>
        <v>129848</v>
      </c>
      <c r="G43" s="57" t="s">
        <v>154</v>
      </c>
    </row>
    <row r="44" spans="1:7">
      <c r="A44" s="55"/>
      <c r="B44" s="55">
        <v>2240</v>
      </c>
      <c r="C44" s="56" t="s">
        <v>107</v>
      </c>
      <c r="D44" s="57">
        <v>3000</v>
      </c>
      <c r="E44" s="57"/>
      <c r="F44" s="57">
        <f t="shared" si="0"/>
        <v>3000</v>
      </c>
      <c r="G44" s="57"/>
    </row>
    <row r="45" spans="1:7">
      <c r="A45" s="55"/>
      <c r="B45" s="55">
        <v>2250</v>
      </c>
      <c r="C45" s="56" t="s">
        <v>47</v>
      </c>
      <c r="D45" s="57">
        <v>13302</v>
      </c>
      <c r="E45" s="57"/>
      <c r="F45" s="57">
        <f t="shared" si="0"/>
        <v>13302</v>
      </c>
      <c r="G45" s="57"/>
    </row>
    <row r="46" spans="1:7">
      <c r="A46" s="55"/>
      <c r="B46" s="55">
        <v>2260</v>
      </c>
      <c r="C46" s="56" t="s">
        <v>50</v>
      </c>
      <c r="D46" s="57">
        <v>4091</v>
      </c>
      <c r="E46" s="57"/>
      <c r="F46" s="57">
        <f t="shared" si="0"/>
        <v>4091</v>
      </c>
      <c r="G46" s="57"/>
    </row>
    <row r="47" spans="1:7">
      <c r="A47" s="55"/>
      <c r="B47" s="55">
        <v>2270</v>
      </c>
      <c r="C47" s="56" t="s">
        <v>108</v>
      </c>
      <c r="D47" s="57">
        <v>0</v>
      </c>
      <c r="E47" s="57"/>
      <c r="F47" s="57">
        <f t="shared" si="0"/>
        <v>0</v>
      </c>
      <c r="G47" s="57"/>
    </row>
    <row r="48" spans="1:7">
      <c r="A48" s="55"/>
      <c r="B48" s="55">
        <v>2370</v>
      </c>
      <c r="C48" s="56" t="s">
        <v>109</v>
      </c>
      <c r="D48" s="57">
        <v>11327</v>
      </c>
      <c r="E48" s="57"/>
      <c r="F48" s="57">
        <f t="shared" si="0"/>
        <v>11327</v>
      </c>
      <c r="G48" s="57"/>
    </row>
    <row r="49" spans="1:7">
      <c r="A49" s="55"/>
      <c r="B49" s="55">
        <v>2280</v>
      </c>
      <c r="C49" s="56" t="s">
        <v>51</v>
      </c>
      <c r="D49" s="57">
        <v>35083</v>
      </c>
      <c r="E49" s="57"/>
      <c r="F49" s="57">
        <f t="shared" si="0"/>
        <v>35083</v>
      </c>
      <c r="G49" s="57"/>
    </row>
    <row r="50" spans="1:7">
      <c r="A50" s="56"/>
      <c r="B50" s="56"/>
      <c r="C50" s="56"/>
      <c r="D50" s="53">
        <f>SUM(D41:D49)</f>
        <v>245663</v>
      </c>
      <c r="E50" s="53"/>
      <c r="F50" s="53">
        <f>SUM(F41:F49)</f>
        <v>241313</v>
      </c>
      <c r="G50" s="53"/>
    </row>
    <row r="51" spans="1:7">
      <c r="A51" s="56"/>
      <c r="B51" s="56"/>
      <c r="C51" s="56"/>
      <c r="D51" s="57"/>
      <c r="E51" s="57"/>
      <c r="F51" s="57"/>
      <c r="G51" s="57"/>
    </row>
    <row r="52" spans="1:7">
      <c r="A52" s="56"/>
      <c r="B52" s="56"/>
      <c r="C52" s="56"/>
      <c r="D52" s="57"/>
      <c r="E52" s="57"/>
      <c r="F52" s="57"/>
      <c r="G52" s="57"/>
    </row>
    <row r="53" spans="1:7">
      <c r="A53" s="58"/>
      <c r="B53" s="58"/>
      <c r="C53" s="51"/>
      <c r="D53" s="53"/>
      <c r="E53" s="53"/>
      <c r="F53" s="57"/>
      <c r="G53" s="53"/>
    </row>
    <row r="54" spans="1:7">
      <c r="A54" s="55"/>
      <c r="B54" s="55"/>
      <c r="C54" s="56"/>
      <c r="D54" s="57"/>
      <c r="E54" s="57"/>
      <c r="F54" s="57"/>
      <c r="G54" s="57"/>
    </row>
    <row r="55" spans="1:7">
      <c r="A55" s="58"/>
      <c r="B55" s="58"/>
      <c r="C55" s="51" t="s">
        <v>90</v>
      </c>
      <c r="D55" s="53"/>
      <c r="E55" s="53"/>
      <c r="F55" s="57"/>
      <c r="G55" s="53"/>
    </row>
    <row r="56" spans="1:7">
      <c r="A56" s="55"/>
      <c r="B56" s="55">
        <v>2310</v>
      </c>
      <c r="C56" s="56" t="s">
        <v>110</v>
      </c>
      <c r="D56" s="57">
        <v>1419</v>
      </c>
      <c r="E56" s="57"/>
      <c r="F56" s="57">
        <f t="shared" si="0"/>
        <v>1419</v>
      </c>
      <c r="G56" s="57"/>
    </row>
    <row r="57" spans="1:7">
      <c r="A57" s="55"/>
      <c r="B57" s="55">
        <v>2320</v>
      </c>
      <c r="C57" s="56" t="s">
        <v>94</v>
      </c>
      <c r="D57" s="57">
        <v>5700</v>
      </c>
      <c r="E57" s="57"/>
      <c r="F57" s="57">
        <f t="shared" si="0"/>
        <v>5700</v>
      </c>
      <c r="G57" s="57"/>
    </row>
    <row r="58" spans="1:7">
      <c r="A58" s="55"/>
      <c r="B58" s="55">
        <v>2330</v>
      </c>
      <c r="C58" s="56" t="s">
        <v>75</v>
      </c>
      <c r="D58" s="57">
        <v>6119</v>
      </c>
      <c r="E58" s="57"/>
      <c r="F58" s="57">
        <f t="shared" si="0"/>
        <v>6119</v>
      </c>
      <c r="G58" s="57"/>
    </row>
    <row r="59" spans="1:7">
      <c r="A59" s="58"/>
      <c r="B59" s="58"/>
      <c r="C59" s="51"/>
      <c r="D59" s="53">
        <f>SUM(D56:D58)</f>
        <v>13238</v>
      </c>
      <c r="E59" s="53"/>
      <c r="F59" s="53">
        <f>SUM(F56:F58)</f>
        <v>13238</v>
      </c>
      <c r="G59" s="53"/>
    </row>
    <row r="60" spans="1:7">
      <c r="A60" s="58"/>
      <c r="B60" s="58"/>
      <c r="C60" s="51"/>
      <c r="D60" s="53"/>
      <c r="E60" s="53"/>
      <c r="F60" s="57"/>
      <c r="G60" s="53"/>
    </row>
    <row r="61" spans="1:7">
      <c r="A61" s="58"/>
      <c r="B61" s="58"/>
      <c r="C61" s="51" t="s">
        <v>87</v>
      </c>
      <c r="D61" s="53"/>
      <c r="E61" s="53"/>
      <c r="F61" s="57"/>
      <c r="G61" s="53"/>
    </row>
    <row r="62" spans="1:7">
      <c r="A62" s="55"/>
      <c r="B62" s="55">
        <v>2610</v>
      </c>
      <c r="C62" s="56" t="s">
        <v>111</v>
      </c>
      <c r="D62" s="57">
        <v>8762</v>
      </c>
      <c r="E62" s="57"/>
      <c r="F62" s="57">
        <f t="shared" si="0"/>
        <v>8762</v>
      </c>
      <c r="G62" s="57"/>
    </row>
    <row r="63" spans="1:7">
      <c r="A63" s="55"/>
      <c r="B63" s="55">
        <v>2620</v>
      </c>
      <c r="C63" s="56" t="s">
        <v>56</v>
      </c>
      <c r="D63" s="57">
        <v>23524</v>
      </c>
      <c r="E63" s="57"/>
      <c r="F63" s="57">
        <f t="shared" si="0"/>
        <v>23524</v>
      </c>
      <c r="G63" s="57"/>
    </row>
    <row r="64" spans="1:7">
      <c r="A64" s="55"/>
      <c r="B64" s="55">
        <v>2630</v>
      </c>
      <c r="C64" s="56" t="s">
        <v>59</v>
      </c>
      <c r="D64" s="57">
        <v>33897</v>
      </c>
      <c r="E64" s="57">
        <v>-597</v>
      </c>
      <c r="F64" s="57">
        <f t="shared" si="0"/>
        <v>33300</v>
      </c>
      <c r="G64" s="57" t="s">
        <v>139</v>
      </c>
    </row>
    <row r="65" spans="1:7">
      <c r="A65" s="58"/>
      <c r="B65" s="58"/>
      <c r="C65" s="51"/>
      <c r="D65" s="53">
        <f>SUM(D62:D64)</f>
        <v>66183</v>
      </c>
      <c r="E65" s="53"/>
      <c r="F65" s="53">
        <f>SUM(F62:F64)</f>
        <v>65586</v>
      </c>
      <c r="G65" s="53"/>
    </row>
    <row r="66" spans="1:7">
      <c r="A66" s="58"/>
      <c r="B66" s="58"/>
      <c r="C66" s="51"/>
      <c r="D66" s="53"/>
      <c r="E66" s="53"/>
      <c r="F66" s="57"/>
      <c r="G66" s="53"/>
    </row>
    <row r="67" spans="1:7">
      <c r="A67" s="58"/>
      <c r="B67" s="58"/>
      <c r="C67" s="51" t="s">
        <v>88</v>
      </c>
      <c r="D67" s="53"/>
      <c r="E67" s="53"/>
      <c r="F67" s="57"/>
      <c r="G67" s="53"/>
    </row>
    <row r="68" spans="1:7">
      <c r="A68" s="55"/>
      <c r="B68" s="55">
        <v>2710</v>
      </c>
      <c r="C68" s="56" t="s">
        <v>60</v>
      </c>
      <c r="D68" s="57">
        <v>2177</v>
      </c>
      <c r="E68" s="57"/>
      <c r="F68" s="57">
        <f t="shared" si="0"/>
        <v>2177</v>
      </c>
      <c r="G68" s="57"/>
    </row>
    <row r="69" spans="1:7">
      <c r="A69" s="55"/>
      <c r="B69" s="55">
        <v>2720</v>
      </c>
      <c r="C69" s="56" t="s">
        <v>61</v>
      </c>
      <c r="D69" s="57">
        <v>8205</v>
      </c>
      <c r="E69" s="57"/>
      <c r="F69" s="57">
        <f t="shared" si="0"/>
        <v>8205</v>
      </c>
      <c r="G69" s="57"/>
    </row>
    <row r="70" spans="1:7">
      <c r="A70" s="55"/>
      <c r="B70" s="55">
        <v>2730</v>
      </c>
      <c r="C70" s="56" t="s">
        <v>95</v>
      </c>
      <c r="D70" s="57">
        <v>5434</v>
      </c>
      <c r="E70" s="57"/>
      <c r="F70" s="57">
        <f t="shared" si="0"/>
        <v>5434</v>
      </c>
      <c r="G70" s="57"/>
    </row>
    <row r="71" spans="1:7">
      <c r="A71" s="55"/>
      <c r="B71" s="55">
        <v>2740</v>
      </c>
      <c r="C71" s="56" t="s">
        <v>112</v>
      </c>
      <c r="D71" s="57">
        <v>0</v>
      </c>
      <c r="E71" s="57"/>
      <c r="F71" s="57">
        <f t="shared" si="0"/>
        <v>0</v>
      </c>
      <c r="G71" s="57"/>
    </row>
    <row r="72" spans="1:7">
      <c r="A72" s="55"/>
      <c r="B72" s="55">
        <v>2750</v>
      </c>
      <c r="C72" s="56" t="s">
        <v>113</v>
      </c>
      <c r="D72" s="57">
        <v>6983</v>
      </c>
      <c r="E72" s="57">
        <v>597</v>
      </c>
      <c r="F72" s="57">
        <f t="shared" si="0"/>
        <v>7580</v>
      </c>
      <c r="G72" s="57" t="s">
        <v>139</v>
      </c>
    </row>
    <row r="73" spans="1:7">
      <c r="A73" s="55"/>
      <c r="B73" s="55">
        <v>2760</v>
      </c>
      <c r="C73" s="56" t="s">
        <v>51</v>
      </c>
      <c r="D73" s="57">
        <v>1413</v>
      </c>
      <c r="E73" s="57"/>
      <c r="F73" s="57">
        <f t="shared" ref="F73:F130" si="1">D73+E73</f>
        <v>1413</v>
      </c>
      <c r="G73" s="57"/>
    </row>
    <row r="74" spans="1:7">
      <c r="A74" s="55"/>
      <c r="B74" s="55">
        <v>2790</v>
      </c>
      <c r="C74" s="56" t="s">
        <v>114</v>
      </c>
      <c r="D74" s="57">
        <v>2074</v>
      </c>
      <c r="E74" s="57"/>
      <c r="F74" s="57">
        <f t="shared" si="1"/>
        <v>2074</v>
      </c>
      <c r="G74" s="57"/>
    </row>
    <row r="75" spans="1:7">
      <c r="A75" s="51"/>
      <c r="B75" s="51"/>
      <c r="C75" s="51"/>
      <c r="D75" s="53">
        <f>SUM(D68:D74)</f>
        <v>26286</v>
      </c>
      <c r="E75" s="53"/>
      <c r="F75" s="53">
        <f>SUM(F68:F74)</f>
        <v>26883</v>
      </c>
      <c r="G75" s="53"/>
    </row>
    <row r="76" spans="1:7">
      <c r="A76" s="51"/>
      <c r="B76" s="51"/>
      <c r="C76" s="51"/>
      <c r="D76" s="53"/>
      <c r="E76" s="53"/>
      <c r="F76" s="57"/>
      <c r="G76" s="53"/>
    </row>
    <row r="77" spans="1:7">
      <c r="A77" s="51"/>
      <c r="B77" s="51"/>
      <c r="C77" s="51" t="s">
        <v>63</v>
      </c>
      <c r="D77" s="53">
        <f>D75+D65+D59+D50+D38+D31+D22</f>
        <v>780844.81</v>
      </c>
      <c r="E77" s="53"/>
      <c r="F77" s="53">
        <f>F75+F65+F59+F50+F38+F31+F22</f>
        <v>853882.81</v>
      </c>
      <c r="G77" s="53"/>
    </row>
    <row r="78" spans="1:7">
      <c r="A78" s="51"/>
      <c r="B78" s="51"/>
      <c r="C78" s="51"/>
      <c r="D78" s="52"/>
      <c r="E78" s="52"/>
      <c r="F78" s="57"/>
      <c r="G78" s="52"/>
    </row>
    <row r="79" spans="1:7">
      <c r="A79" s="51" t="s">
        <v>22</v>
      </c>
      <c r="B79" s="51"/>
      <c r="C79" s="51"/>
      <c r="D79" s="53">
        <f>D15-D77</f>
        <v>247864.18999999994</v>
      </c>
      <c r="E79" s="53"/>
      <c r="F79" s="53">
        <f>F15-F77</f>
        <v>154926.18999999994</v>
      </c>
      <c r="G79" s="53"/>
    </row>
    <row r="80" spans="1:7">
      <c r="A80" s="51"/>
      <c r="B80" s="51"/>
      <c r="C80" s="51"/>
      <c r="D80" s="53"/>
      <c r="E80" s="53"/>
      <c r="F80" s="57"/>
      <c r="G80" s="53"/>
    </row>
    <row r="81" spans="1:7">
      <c r="A81" s="51" t="s">
        <v>76</v>
      </c>
      <c r="B81" s="51"/>
      <c r="C81" s="51"/>
      <c r="D81" s="53"/>
      <c r="E81" s="53"/>
      <c r="F81" s="57"/>
      <c r="G81" s="53"/>
    </row>
    <row r="82" spans="1:7">
      <c r="A82" s="51"/>
      <c r="B82" s="51"/>
      <c r="C82" s="56" t="s">
        <v>119</v>
      </c>
      <c r="D82" s="57">
        <v>130745</v>
      </c>
      <c r="E82" s="53"/>
      <c r="F82" s="57">
        <f t="shared" si="1"/>
        <v>130745</v>
      </c>
      <c r="G82" s="53"/>
    </row>
    <row r="83" spans="1:7">
      <c r="A83" s="51"/>
      <c r="B83" s="51"/>
      <c r="C83" s="51" t="s">
        <v>77</v>
      </c>
      <c r="D83" s="53">
        <f>SUM(D82)</f>
        <v>130745</v>
      </c>
      <c r="E83" s="53"/>
      <c r="F83" s="53">
        <f t="shared" si="1"/>
        <v>130745</v>
      </c>
      <c r="G83" s="53"/>
    </row>
    <row r="84" spans="1:7">
      <c r="A84" s="51"/>
      <c r="B84" s="51"/>
      <c r="C84" s="51"/>
      <c r="D84" s="53"/>
      <c r="E84" s="53"/>
      <c r="F84" s="57"/>
      <c r="G84" s="53"/>
    </row>
    <row r="85" spans="1:7">
      <c r="A85" s="51" t="s">
        <v>23</v>
      </c>
      <c r="B85" s="51"/>
      <c r="C85" s="51"/>
      <c r="D85" s="53"/>
      <c r="E85" s="53"/>
      <c r="F85" s="57"/>
      <c r="G85" s="53"/>
    </row>
    <row r="86" spans="1:7">
      <c r="A86" s="51"/>
      <c r="B86" s="51"/>
      <c r="C86" s="56" t="s">
        <v>96</v>
      </c>
      <c r="D86" s="57">
        <v>0</v>
      </c>
      <c r="E86" s="57"/>
      <c r="F86" s="57">
        <f t="shared" si="1"/>
        <v>0</v>
      </c>
      <c r="G86" s="57"/>
    </row>
    <row r="87" spans="1:7">
      <c r="A87" s="56"/>
      <c r="B87" s="56"/>
      <c r="C87" s="56" t="s">
        <v>85</v>
      </c>
      <c r="D87" s="57">
        <v>0</v>
      </c>
      <c r="E87" s="57"/>
      <c r="F87" s="57">
        <f t="shared" si="1"/>
        <v>0</v>
      </c>
      <c r="G87" s="57"/>
    </row>
    <row r="88" spans="1:7">
      <c r="A88" s="56"/>
      <c r="B88" s="56"/>
      <c r="C88" s="56" t="s">
        <v>132</v>
      </c>
      <c r="D88" s="57">
        <v>0</v>
      </c>
      <c r="E88" s="57">
        <v>30364</v>
      </c>
      <c r="F88" s="57">
        <f t="shared" si="1"/>
        <v>30364</v>
      </c>
      <c r="G88" s="57" t="s">
        <v>131</v>
      </c>
    </row>
    <row r="89" spans="1:7">
      <c r="A89" s="51"/>
      <c r="B89" s="51"/>
      <c r="C89" s="51" t="s">
        <v>64</v>
      </c>
      <c r="D89" s="53">
        <f>SUM(D86:D88)</f>
        <v>0</v>
      </c>
      <c r="E89" s="53"/>
      <c r="F89" s="53">
        <f>SUM(F86:F88)</f>
        <v>30364</v>
      </c>
      <c r="G89" s="53"/>
    </row>
    <row r="90" spans="1:7">
      <c r="A90" s="51"/>
      <c r="B90" s="51"/>
      <c r="C90" s="51"/>
      <c r="D90" s="53"/>
      <c r="E90" s="53"/>
      <c r="F90" s="57"/>
      <c r="G90" s="53"/>
    </row>
    <row r="91" spans="1:7">
      <c r="A91" s="51" t="s">
        <v>24</v>
      </c>
      <c r="B91" s="51"/>
      <c r="C91" s="51"/>
      <c r="D91" s="53">
        <f>D79+D83-D89</f>
        <v>378609.18999999994</v>
      </c>
      <c r="E91" s="53"/>
      <c r="F91" s="53">
        <f>F79+F83-F89</f>
        <v>255307.18999999994</v>
      </c>
      <c r="G91" s="53"/>
    </row>
    <row r="92" spans="1:7">
      <c r="A92" s="56"/>
      <c r="B92" s="56"/>
      <c r="C92" s="56"/>
      <c r="D92" s="57"/>
      <c r="E92" s="57"/>
      <c r="F92" s="57"/>
      <c r="G92" s="57"/>
    </row>
    <row r="93" spans="1:7">
      <c r="A93" s="56"/>
      <c r="B93" s="56"/>
      <c r="C93" s="56" t="s">
        <v>65</v>
      </c>
      <c r="D93" s="57">
        <v>2792</v>
      </c>
      <c r="E93" s="57"/>
      <c r="F93" s="57">
        <f t="shared" si="1"/>
        <v>2792</v>
      </c>
      <c r="G93" s="57"/>
    </row>
    <row r="94" spans="1:7">
      <c r="A94" s="56"/>
      <c r="B94" s="56"/>
      <c r="C94" s="56"/>
      <c r="D94" s="57"/>
      <c r="E94" s="57"/>
      <c r="F94" s="57"/>
      <c r="G94" s="57"/>
    </row>
    <row r="95" spans="1:7">
      <c r="A95" s="51" t="s">
        <v>25</v>
      </c>
      <c r="B95" s="51"/>
      <c r="C95" s="51"/>
      <c r="D95" s="53">
        <f>SUM(D91:D94)</f>
        <v>381401.18999999994</v>
      </c>
      <c r="E95" s="53"/>
      <c r="F95" s="53">
        <f>SUM(F91:F94)</f>
        <v>258099.18999999994</v>
      </c>
      <c r="G95" s="53"/>
    </row>
    <row r="96" spans="1:7">
      <c r="A96" s="51"/>
      <c r="B96" s="51"/>
      <c r="C96" s="51"/>
      <c r="D96" s="53"/>
      <c r="E96" s="53"/>
      <c r="F96" s="57"/>
      <c r="G96" s="53"/>
    </row>
    <row r="97" spans="1:7">
      <c r="F97" s="57"/>
    </row>
    <row r="98" spans="1:7">
      <c r="F98" s="57"/>
    </row>
    <row r="99" spans="1:7">
      <c r="F99" s="57"/>
    </row>
    <row r="100" spans="1:7">
      <c r="A100" s="2"/>
      <c r="B100" s="2"/>
      <c r="C100" s="2"/>
      <c r="D100" s="2" t="s">
        <v>17</v>
      </c>
      <c r="F100" s="57"/>
    </row>
    <row r="101" spans="1:7">
      <c r="A101" s="2" t="s">
        <v>26</v>
      </c>
      <c r="B101" s="2"/>
      <c r="C101" s="2"/>
      <c r="D101" s="2"/>
      <c r="F101" s="57"/>
    </row>
    <row r="102" spans="1:7">
      <c r="A102" s="2"/>
      <c r="B102" s="2"/>
      <c r="C102" s="2"/>
      <c r="D102" s="2"/>
      <c r="F102" s="57"/>
    </row>
    <row r="103" spans="1:7">
      <c r="A103" s="2" t="s">
        <v>27</v>
      </c>
      <c r="B103" s="2"/>
      <c r="C103" s="2"/>
      <c r="D103" s="2"/>
      <c r="F103" s="57"/>
    </row>
    <row r="104" spans="1:7">
      <c r="A104" s="2" t="s">
        <v>28</v>
      </c>
      <c r="B104" s="2"/>
      <c r="C104" s="2"/>
      <c r="D104" s="2"/>
      <c r="F104" s="57"/>
    </row>
    <row r="105" spans="1:7">
      <c r="B105" s="1" t="s">
        <v>66</v>
      </c>
      <c r="D105" s="8">
        <v>30364</v>
      </c>
      <c r="F105" s="57">
        <f t="shared" si="1"/>
        <v>30364</v>
      </c>
    </row>
    <row r="106" spans="1:7">
      <c r="B106" s="1" t="s">
        <v>101</v>
      </c>
      <c r="D106" s="8">
        <v>-30364</v>
      </c>
      <c r="F106" s="57">
        <f t="shared" si="1"/>
        <v>-30364</v>
      </c>
    </row>
    <row r="107" spans="1:7">
      <c r="A107" s="2"/>
      <c r="B107" s="2" t="s">
        <v>67</v>
      </c>
      <c r="C107" s="2"/>
      <c r="D107" s="9">
        <f>SUM(D105:D106)</f>
        <v>0</v>
      </c>
      <c r="F107" s="9">
        <f>SUM(F105:F106)</f>
        <v>0</v>
      </c>
    </row>
    <row r="108" spans="1:7">
      <c r="A108" s="2"/>
      <c r="B108" s="2"/>
      <c r="C108" s="2"/>
      <c r="D108" s="2"/>
      <c r="F108" s="57"/>
    </row>
    <row r="109" spans="1:7">
      <c r="A109" s="2" t="s">
        <v>29</v>
      </c>
      <c r="B109" s="2"/>
      <c r="C109" s="2"/>
      <c r="D109" s="2"/>
      <c r="F109" s="57"/>
    </row>
    <row r="110" spans="1:7">
      <c r="B110" s="1" t="s">
        <v>68</v>
      </c>
      <c r="D110" s="8">
        <v>33118</v>
      </c>
      <c r="E110" s="6">
        <f>-2815-9937-19900</f>
        <v>-32652</v>
      </c>
      <c r="F110" s="57">
        <f t="shared" si="1"/>
        <v>466</v>
      </c>
      <c r="G110" s="6" t="s">
        <v>153</v>
      </c>
    </row>
    <row r="111" spans="1:7">
      <c r="B111" s="1" t="s">
        <v>69</v>
      </c>
      <c r="D111" s="8"/>
      <c r="F111" s="57"/>
    </row>
    <row r="112" spans="1:7">
      <c r="A112" s="2"/>
      <c r="B112" s="2"/>
      <c r="C112" s="2"/>
      <c r="D112" s="9">
        <f>SUM(D110:D111)</f>
        <v>33118</v>
      </c>
      <c r="F112" s="9">
        <f>SUM(F110:F111)</f>
        <v>466</v>
      </c>
    </row>
    <row r="113" spans="1:6">
      <c r="A113" s="2"/>
      <c r="B113" s="2"/>
      <c r="C113" s="2"/>
      <c r="D113" s="2"/>
      <c r="F113" s="57"/>
    </row>
    <row r="114" spans="1:6">
      <c r="A114" s="2" t="s">
        <v>30</v>
      </c>
      <c r="B114" s="2"/>
      <c r="C114" s="2"/>
      <c r="D114" s="2"/>
      <c r="F114" s="57"/>
    </row>
    <row r="115" spans="1:6">
      <c r="B115" s="1" t="s">
        <v>70</v>
      </c>
      <c r="D115" s="8">
        <v>1206</v>
      </c>
      <c r="F115" s="57">
        <f t="shared" si="1"/>
        <v>1206</v>
      </c>
    </row>
    <row r="116" spans="1:6">
      <c r="B116" s="1" t="s">
        <v>121</v>
      </c>
      <c r="D116" s="8">
        <v>354272</v>
      </c>
      <c r="F116" s="57">
        <f t="shared" si="1"/>
        <v>354272</v>
      </c>
    </row>
    <row r="117" spans="1:6">
      <c r="B117" s="1" t="s">
        <v>120</v>
      </c>
      <c r="D117" s="8">
        <v>500126</v>
      </c>
      <c r="F117" s="57">
        <f t="shared" si="1"/>
        <v>500126</v>
      </c>
    </row>
    <row r="118" spans="1:6">
      <c r="B118" s="1" t="s">
        <v>80</v>
      </c>
      <c r="D118" s="8">
        <v>623812</v>
      </c>
      <c r="F118" s="57">
        <f t="shared" si="1"/>
        <v>623812</v>
      </c>
    </row>
    <row r="119" spans="1:6">
      <c r="A119" s="2"/>
      <c r="B119" s="2"/>
      <c r="C119" s="2"/>
      <c r="D119" s="9">
        <f>SUM(D115:D118)</f>
        <v>1479416</v>
      </c>
      <c r="F119" s="53">
        <f t="shared" si="1"/>
        <v>1479416</v>
      </c>
    </row>
    <row r="120" spans="1:6">
      <c r="A120" s="2"/>
      <c r="B120" s="2"/>
      <c r="C120" s="2"/>
      <c r="D120" s="2"/>
      <c r="F120" s="57"/>
    </row>
    <row r="121" spans="1:6">
      <c r="A121" s="2" t="s">
        <v>31</v>
      </c>
      <c r="B121" s="2"/>
      <c r="C121" s="2"/>
      <c r="D121" s="10">
        <f>D107+D112+D119</f>
        <v>1512534</v>
      </c>
      <c r="F121" s="10">
        <f>F107+F112+F119</f>
        <v>1479882</v>
      </c>
    </row>
    <row r="122" spans="1:6">
      <c r="A122" s="2"/>
      <c r="B122" s="2"/>
      <c r="C122" s="2"/>
      <c r="D122" s="2"/>
      <c r="F122" s="57"/>
    </row>
    <row r="123" spans="1:6">
      <c r="A123" s="2" t="s">
        <v>32</v>
      </c>
      <c r="B123" s="2"/>
      <c r="C123" s="2"/>
      <c r="D123" s="2"/>
      <c r="F123" s="57"/>
    </row>
    <row r="124" spans="1:6">
      <c r="A124" s="2" t="s">
        <v>33</v>
      </c>
      <c r="B124" s="2"/>
      <c r="C124" s="2"/>
      <c r="D124" s="2"/>
      <c r="F124" s="57"/>
    </row>
    <row r="125" spans="1:6">
      <c r="B125" s="1" t="s">
        <v>71</v>
      </c>
      <c r="D125" s="8">
        <v>989622</v>
      </c>
      <c r="F125" s="57">
        <f t="shared" si="1"/>
        <v>989622</v>
      </c>
    </row>
    <row r="126" spans="1:6">
      <c r="B126" s="1" t="s">
        <v>25</v>
      </c>
      <c r="D126" s="8">
        <f>D95</f>
        <v>381401.18999999994</v>
      </c>
      <c r="F126" s="57">
        <f>F95</f>
        <v>258099.18999999994</v>
      </c>
    </row>
    <row r="127" spans="1:6">
      <c r="A127" s="2"/>
      <c r="B127" s="2"/>
      <c r="C127" s="2"/>
      <c r="D127" s="9">
        <f>SUM(D125:D126)</f>
        <v>1371023.19</v>
      </c>
      <c r="F127" s="9">
        <f>SUM(F125:F126)</f>
        <v>1247721.19</v>
      </c>
    </row>
    <row r="128" spans="1:6">
      <c r="A128" s="2"/>
      <c r="B128" s="2"/>
      <c r="C128" s="2"/>
      <c r="D128" s="2"/>
      <c r="F128" s="57"/>
    </row>
    <row r="129" spans="1:7">
      <c r="A129" s="2" t="s">
        <v>34</v>
      </c>
      <c r="B129" s="2"/>
      <c r="C129" s="2"/>
      <c r="D129" s="2"/>
      <c r="F129" s="57"/>
    </row>
    <row r="130" spans="1:7">
      <c r="B130" s="1" t="s">
        <v>72</v>
      </c>
      <c r="D130" s="12">
        <v>141510</v>
      </c>
      <c r="E130" s="6">
        <f>85000+10000-4350</f>
        <v>90650</v>
      </c>
      <c r="F130" s="53">
        <f t="shared" si="1"/>
        <v>232160</v>
      </c>
      <c r="G130" s="6" t="s">
        <v>156</v>
      </c>
    </row>
    <row r="131" spans="1:7">
      <c r="D131" s="1"/>
      <c r="F131" s="57"/>
    </row>
    <row r="132" spans="1:7">
      <c r="D132" s="1"/>
      <c r="F132" s="57"/>
    </row>
    <row r="133" spans="1:7">
      <c r="A133" s="2" t="s">
        <v>35</v>
      </c>
      <c r="B133" s="2"/>
      <c r="C133" s="2"/>
      <c r="D133" s="10">
        <f>D127+D130</f>
        <v>1512533.19</v>
      </c>
      <c r="F133" s="10">
        <f>F127+F130</f>
        <v>1479881.19</v>
      </c>
    </row>
    <row r="134" spans="1:7">
      <c r="D134" s="1"/>
      <c r="F134" s="57"/>
    </row>
    <row r="135" spans="1:7">
      <c r="D135" s="1"/>
    </row>
    <row r="136" spans="1:7">
      <c r="D136" s="1"/>
    </row>
    <row r="143" spans="1:7">
      <c r="A143" s="2" t="s">
        <v>138</v>
      </c>
    </row>
    <row r="145" spans="1:4">
      <c r="A145" s="1">
        <v>1</v>
      </c>
      <c r="B145" s="1" t="s">
        <v>127</v>
      </c>
    </row>
    <row r="146" spans="1:4">
      <c r="A146" s="1" t="s">
        <v>128</v>
      </c>
      <c r="B146" s="1">
        <v>2050</v>
      </c>
      <c r="C146" s="1" t="s">
        <v>129</v>
      </c>
      <c r="D146" s="6">
        <v>30364</v>
      </c>
    </row>
    <row r="147" spans="1:4">
      <c r="A147" s="1" t="s">
        <v>130</v>
      </c>
      <c r="B147" s="1">
        <v>4010</v>
      </c>
      <c r="C147" s="1" t="s">
        <v>129</v>
      </c>
      <c r="D147" s="6">
        <v>30364</v>
      </c>
    </row>
    <row r="149" spans="1:4">
      <c r="A149" s="1">
        <v>2</v>
      </c>
      <c r="B149" s="1" t="s">
        <v>140</v>
      </c>
    </row>
    <row r="150" spans="1:4">
      <c r="A150" s="1" t="s">
        <v>128</v>
      </c>
      <c r="B150" s="1">
        <v>2630</v>
      </c>
      <c r="C150" s="1" t="s">
        <v>141</v>
      </c>
      <c r="D150" s="6">
        <v>597</v>
      </c>
    </row>
    <row r="151" spans="1:4">
      <c r="A151" s="1" t="s">
        <v>130</v>
      </c>
      <c r="B151" s="1">
        <v>2750</v>
      </c>
      <c r="C151" s="1" t="s">
        <v>141</v>
      </c>
      <c r="D151" s="6">
        <v>597</v>
      </c>
    </row>
    <row r="153" spans="1:4">
      <c r="A153" s="1">
        <v>3</v>
      </c>
      <c r="B153" s="1" t="s">
        <v>143</v>
      </c>
    </row>
    <row r="154" spans="1:4">
      <c r="A154" s="1" t="s">
        <v>128</v>
      </c>
      <c r="B154" s="1">
        <v>22100</v>
      </c>
      <c r="C154" s="1" t="s">
        <v>144</v>
      </c>
      <c r="D154" s="6">
        <v>85000</v>
      </c>
    </row>
    <row r="155" spans="1:4">
      <c r="A155" s="1" t="s">
        <v>130</v>
      </c>
      <c r="B155" s="1">
        <v>2110</v>
      </c>
      <c r="C155" s="1" t="s">
        <v>144</v>
      </c>
      <c r="D155" s="6">
        <v>85000</v>
      </c>
    </row>
    <row r="157" spans="1:4">
      <c r="A157" s="1">
        <v>4</v>
      </c>
      <c r="B157" s="1" t="s">
        <v>145</v>
      </c>
    </row>
    <row r="158" spans="1:4">
      <c r="A158" s="1" t="s">
        <v>128</v>
      </c>
      <c r="B158" s="1">
        <v>22100</v>
      </c>
      <c r="C158" s="1" t="s">
        <v>147</v>
      </c>
      <c r="D158" s="6">
        <v>10000</v>
      </c>
    </row>
    <row r="159" spans="1:4">
      <c r="A159" s="1" t="s">
        <v>130</v>
      </c>
      <c r="B159" s="1">
        <v>2120</v>
      </c>
      <c r="C159" s="1" t="s">
        <v>147</v>
      </c>
      <c r="D159" s="6">
        <v>10000</v>
      </c>
    </row>
    <row r="161" spans="1:7">
      <c r="A161" s="1">
        <v>5</v>
      </c>
      <c r="B161" s="1" t="s">
        <v>149</v>
      </c>
    </row>
    <row r="162" spans="1:7">
      <c r="A162" s="1" t="s">
        <v>128</v>
      </c>
      <c r="B162" s="1">
        <v>16100</v>
      </c>
      <c r="C162" s="1" t="s">
        <v>150</v>
      </c>
      <c r="D162" s="6">
        <v>19900</v>
      </c>
    </row>
    <row r="163" spans="1:7">
      <c r="A163" s="1" t="s">
        <v>130</v>
      </c>
      <c r="B163" s="1">
        <v>1101</v>
      </c>
      <c r="C163" s="1" t="s">
        <v>150</v>
      </c>
      <c r="D163" s="6">
        <v>19900</v>
      </c>
    </row>
    <row r="164" spans="1:7">
      <c r="A164" s="1" t="s">
        <v>128</v>
      </c>
      <c r="B164" s="1">
        <v>16100</v>
      </c>
      <c r="C164" s="1" t="s">
        <v>151</v>
      </c>
      <c r="D164" s="6">
        <v>9937</v>
      </c>
    </row>
    <row r="165" spans="1:7">
      <c r="A165" s="1" t="s">
        <v>130</v>
      </c>
      <c r="B165" s="1">
        <v>2010</v>
      </c>
      <c r="C165" s="1" t="s">
        <v>151</v>
      </c>
      <c r="D165" s="6">
        <v>9937</v>
      </c>
    </row>
    <row r="166" spans="1:7">
      <c r="A166" s="1" t="s">
        <v>128</v>
      </c>
      <c r="B166" s="1">
        <v>16100</v>
      </c>
      <c r="C166" s="1" t="s">
        <v>152</v>
      </c>
      <c r="D166" s="6">
        <v>2815</v>
      </c>
    </row>
    <row r="167" spans="1:7" s="56" customFormat="1" ht="12.75">
      <c r="A167" s="56" t="s">
        <v>130</v>
      </c>
      <c r="B167" s="56">
        <v>2010</v>
      </c>
      <c r="C167" s="56" t="s">
        <v>152</v>
      </c>
      <c r="D167" s="59">
        <v>2815</v>
      </c>
      <c r="E167" s="59"/>
      <c r="F167" s="59"/>
      <c r="G167" s="59"/>
    </row>
    <row r="168" spans="1:7" s="56" customFormat="1" ht="12.75">
      <c r="D168" s="59"/>
      <c r="E168" s="59"/>
      <c r="F168" s="59"/>
      <c r="G168" s="59"/>
    </row>
    <row r="169" spans="1:7" s="56" customFormat="1" ht="12.75">
      <c r="A169" s="56">
        <v>6</v>
      </c>
      <c r="B169" s="60" t="s">
        <v>155</v>
      </c>
      <c r="D169" s="59"/>
      <c r="E169" s="59"/>
      <c r="F169" s="59"/>
      <c r="G169" s="59"/>
    </row>
    <row r="170" spans="1:7" s="56" customFormat="1" ht="12.75">
      <c r="A170" s="56" t="s">
        <v>128</v>
      </c>
      <c r="B170" s="56">
        <v>2230</v>
      </c>
      <c r="C170" s="60" t="s">
        <v>155</v>
      </c>
      <c r="D170" s="59">
        <v>4350</v>
      </c>
      <c r="E170" s="59"/>
      <c r="F170" s="59"/>
      <c r="G170" s="59"/>
    </row>
    <row r="171" spans="1:7" s="56" customFormat="1" ht="12.75">
      <c r="A171" s="56" t="s">
        <v>130</v>
      </c>
      <c r="B171" s="56">
        <v>22100</v>
      </c>
      <c r="C171" s="60" t="s">
        <v>155</v>
      </c>
      <c r="D171" s="59">
        <v>4350</v>
      </c>
      <c r="E171" s="59"/>
      <c r="F171" s="59"/>
      <c r="G171" s="59"/>
    </row>
    <row r="174" spans="1:7">
      <c r="B174" s="1">
        <v>2280</v>
      </c>
      <c r="C174" s="1" t="s">
        <v>133</v>
      </c>
    </row>
    <row r="175" spans="1:7">
      <c r="B175" s="1">
        <v>5010</v>
      </c>
      <c r="C175" s="1" t="s">
        <v>135</v>
      </c>
    </row>
  </sheetData>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6:Q294"/>
  <sheetViews>
    <sheetView tabSelected="1" topLeftCell="A182" zoomScaleNormal="100" workbookViewId="0">
      <selection activeCell="G194" sqref="G194"/>
    </sheetView>
  </sheetViews>
  <sheetFormatPr defaultColWidth="9" defaultRowHeight="15"/>
  <cols>
    <col min="1" max="1" width="5.125" style="1" customWidth="1"/>
    <col min="2" max="2" width="33.75" style="1" customWidth="1"/>
    <col min="3" max="3" width="6" style="1" customWidth="1"/>
    <col min="4" max="4" width="9" style="1"/>
    <col min="5" max="5" width="0.75" style="6" customWidth="1"/>
    <col min="6" max="6" width="9" style="1"/>
    <col min="7" max="8" width="9" style="15"/>
    <col min="9" max="9" width="0.75" style="42" customWidth="1"/>
    <col min="10" max="16384" width="9" style="1"/>
  </cols>
  <sheetData>
    <row r="6" spans="2:3" ht="23.25">
      <c r="B6" s="49" t="s">
        <v>97</v>
      </c>
      <c r="C6" s="2"/>
    </row>
    <row r="7" spans="2:3" ht="23.25">
      <c r="B7" s="49" t="s">
        <v>98</v>
      </c>
      <c r="C7" s="2"/>
    </row>
    <row r="8" spans="2:3" ht="23.25">
      <c r="B8" s="49" t="s">
        <v>99</v>
      </c>
      <c r="C8" s="2"/>
    </row>
    <row r="9" spans="2:3" ht="23.25">
      <c r="B9" s="49"/>
      <c r="C9" s="2"/>
    </row>
    <row r="10" spans="2:3" ht="23.25">
      <c r="B10" s="49" t="s">
        <v>160</v>
      </c>
      <c r="C10" s="2"/>
    </row>
    <row r="11" spans="2:3" ht="23.25">
      <c r="B11" s="49" t="s">
        <v>161</v>
      </c>
    </row>
    <row r="12" spans="2:3" ht="23.25">
      <c r="B12" s="50"/>
    </row>
    <row r="13" spans="2:3" ht="23.25">
      <c r="B13" s="50"/>
    </row>
    <row r="14" spans="2:3" ht="23.25">
      <c r="B14" s="50"/>
    </row>
    <row r="15" spans="2:3" ht="23.25">
      <c r="B15" s="50"/>
    </row>
    <row r="32" spans="2:2">
      <c r="B32" s="1" t="s">
        <v>162</v>
      </c>
    </row>
    <row r="41" spans="1:10">
      <c r="A41" s="2" t="s">
        <v>163</v>
      </c>
    </row>
    <row r="42" spans="1:10" ht="76.5" customHeight="1">
      <c r="A42" s="76" t="s">
        <v>165</v>
      </c>
      <c r="B42" s="76"/>
      <c r="C42" s="76"/>
      <c r="D42" s="76"/>
      <c r="E42" s="76"/>
      <c r="F42" s="76"/>
      <c r="G42" s="76"/>
      <c r="H42" s="76"/>
      <c r="I42" s="76"/>
      <c r="J42" s="76"/>
    </row>
    <row r="43" spans="1:10">
      <c r="A43" s="3"/>
    </row>
    <row r="44" spans="1:10">
      <c r="A44" s="4"/>
    </row>
    <row r="45" spans="1:10">
      <c r="A45" s="3" t="s">
        <v>164</v>
      </c>
    </row>
    <row r="46" spans="1:10">
      <c r="A46" s="4"/>
    </row>
    <row r="47" spans="1:10">
      <c r="A47" s="5" t="s">
        <v>78</v>
      </c>
      <c r="C47" s="6"/>
      <c r="D47" s="6"/>
      <c r="F47" s="6"/>
      <c r="G47" s="42"/>
      <c r="H47" s="42"/>
      <c r="J47" s="6"/>
    </row>
    <row r="48" spans="1:10">
      <c r="A48" s="5"/>
      <c r="C48" s="6"/>
      <c r="D48" s="6"/>
      <c r="F48" s="6"/>
      <c r="G48" s="42"/>
      <c r="H48" s="42"/>
      <c r="J48" s="6"/>
    </row>
    <row r="49" spans="1:10">
      <c r="A49" s="5" t="s">
        <v>82</v>
      </c>
      <c r="C49" s="6"/>
      <c r="D49" s="6"/>
      <c r="F49" s="6"/>
      <c r="G49" s="42"/>
      <c r="H49" s="42"/>
      <c r="J49" s="6"/>
    </row>
    <row r="50" spans="1:10">
      <c r="A50" s="5"/>
      <c r="C50" s="6"/>
      <c r="D50" s="6"/>
      <c r="F50" s="6"/>
      <c r="G50" s="42"/>
      <c r="H50" s="42"/>
      <c r="J50" s="6"/>
    </row>
    <row r="51" spans="1:10">
      <c r="A51" s="5" t="s">
        <v>81</v>
      </c>
      <c r="C51" s="6"/>
      <c r="D51" s="6"/>
      <c r="F51" s="6"/>
      <c r="G51" s="42"/>
      <c r="H51" s="42"/>
      <c r="J51" s="6"/>
    </row>
    <row r="52" spans="1:10">
      <c r="A52" s="5"/>
      <c r="C52" s="6"/>
      <c r="D52" s="6"/>
      <c r="F52" s="6"/>
      <c r="G52" s="42"/>
      <c r="H52" s="42"/>
      <c r="J52" s="6"/>
    </row>
    <row r="53" spans="1:10">
      <c r="A53" s="5" t="s">
        <v>175</v>
      </c>
      <c r="C53" s="6"/>
      <c r="D53" s="6"/>
      <c r="F53" s="6"/>
      <c r="G53" s="42"/>
      <c r="H53" s="42"/>
      <c r="J53" s="6"/>
    </row>
    <row r="54" spans="1:10">
      <c r="A54" s="5"/>
      <c r="C54" s="6"/>
      <c r="D54" s="6"/>
      <c r="F54" s="6"/>
      <c r="G54" s="42"/>
      <c r="H54" s="42"/>
      <c r="J54" s="6"/>
    </row>
    <row r="55" spans="1:10">
      <c r="A55" s="5" t="s">
        <v>100</v>
      </c>
      <c r="C55" s="6"/>
      <c r="D55" s="6"/>
      <c r="F55" s="6"/>
      <c r="G55" s="42"/>
      <c r="H55" s="42"/>
      <c r="J55" s="6"/>
    </row>
    <row r="56" spans="1:10">
      <c r="A56" s="5"/>
      <c r="C56" s="6"/>
      <c r="D56" s="6"/>
      <c r="F56" s="6"/>
      <c r="G56" s="42"/>
      <c r="H56" s="42"/>
      <c r="J56" s="6"/>
    </row>
    <row r="57" spans="1:10">
      <c r="A57" s="5" t="s">
        <v>83</v>
      </c>
      <c r="C57" s="6"/>
      <c r="D57" s="6"/>
      <c r="F57" s="6"/>
      <c r="G57" s="42"/>
      <c r="H57" s="42"/>
      <c r="J57" s="6"/>
    </row>
    <row r="58" spans="1:10">
      <c r="A58" s="5"/>
      <c r="C58" s="6"/>
      <c r="D58" s="6"/>
      <c r="F58" s="6"/>
      <c r="G58" s="42"/>
      <c r="H58" s="42"/>
      <c r="J58" s="6"/>
    </row>
    <row r="59" spans="1:10">
      <c r="A59" s="5" t="s">
        <v>84</v>
      </c>
      <c r="C59" s="6"/>
      <c r="D59" s="6"/>
      <c r="F59" s="6"/>
      <c r="G59" s="42"/>
      <c r="H59" s="42"/>
      <c r="J59" s="6"/>
    </row>
    <row r="60" spans="1:10">
      <c r="A60" s="7"/>
      <c r="C60" s="6"/>
      <c r="D60" s="6"/>
      <c r="F60" s="6"/>
      <c r="G60" s="42"/>
      <c r="H60" s="42"/>
      <c r="J60" s="6"/>
    </row>
    <row r="61" spans="1:10">
      <c r="A61" s="7"/>
      <c r="C61" s="6"/>
      <c r="D61" s="6"/>
      <c r="F61" s="6"/>
      <c r="G61" s="42"/>
      <c r="H61" s="42"/>
      <c r="J61" s="6"/>
    </row>
    <row r="62" spans="1:10">
      <c r="A62" s="7"/>
      <c r="C62" s="6"/>
      <c r="D62" s="6"/>
      <c r="F62" s="6"/>
      <c r="G62" s="42"/>
      <c r="H62" s="42"/>
      <c r="J62" s="6"/>
    </row>
    <row r="63" spans="1:10">
      <c r="A63" s="7"/>
    </row>
    <row r="64" spans="1:10" s="6" customFormat="1">
      <c r="A64" s="62"/>
      <c r="G64" s="42"/>
      <c r="H64" s="42"/>
      <c r="I64" s="42"/>
    </row>
    <row r="65" spans="1:9" s="6" customFormat="1">
      <c r="A65" s="62"/>
      <c r="G65" s="42"/>
      <c r="H65" s="42"/>
      <c r="I65" s="42"/>
    </row>
    <row r="66" spans="1:9" s="6" customFormat="1">
      <c r="A66" s="63"/>
      <c r="G66" s="42"/>
      <c r="H66" s="42"/>
      <c r="I66" s="42"/>
    </row>
    <row r="67" spans="1:9" s="6" customFormat="1">
      <c r="A67" s="64"/>
      <c r="G67" s="42"/>
      <c r="H67" s="42"/>
      <c r="I67" s="42"/>
    </row>
    <row r="68" spans="1:9" s="6" customFormat="1">
      <c r="A68" s="64"/>
      <c r="G68" s="42"/>
      <c r="H68" s="42"/>
      <c r="I68" s="42"/>
    </row>
    <row r="69" spans="1:9" s="6" customFormat="1">
      <c r="A69" s="64"/>
      <c r="G69" s="42"/>
      <c r="H69" s="42"/>
      <c r="I69" s="42"/>
    </row>
    <row r="70" spans="1:9" s="6" customFormat="1">
      <c r="A70" s="64"/>
      <c r="G70" s="42"/>
      <c r="H70" s="42"/>
      <c r="I70" s="42"/>
    </row>
    <row r="71" spans="1:9" s="6" customFormat="1">
      <c r="A71" s="64"/>
      <c r="G71" s="42"/>
      <c r="H71" s="42"/>
      <c r="I71" s="42"/>
    </row>
    <row r="72" spans="1:9" s="6" customFormat="1">
      <c r="A72" s="64"/>
      <c r="G72" s="42"/>
      <c r="H72" s="42"/>
      <c r="I72" s="42"/>
    </row>
    <row r="73" spans="1:9" s="6" customFormat="1">
      <c r="A73" s="64"/>
      <c r="G73" s="42"/>
      <c r="H73" s="42"/>
      <c r="I73" s="42"/>
    </row>
    <row r="74" spans="1:9" s="6" customFormat="1">
      <c r="G74" s="42"/>
      <c r="H74" s="42"/>
      <c r="I74" s="42"/>
    </row>
    <row r="75" spans="1:9" s="6" customFormat="1">
      <c r="A75" s="64"/>
      <c r="G75" s="42"/>
      <c r="H75" s="42"/>
      <c r="I75" s="42"/>
    </row>
    <row r="83" spans="1:17">
      <c r="B83" s="2" t="s">
        <v>16</v>
      </c>
      <c r="C83" s="2"/>
      <c r="D83" s="2"/>
      <c r="E83" s="44"/>
      <c r="F83" s="2"/>
      <c r="G83" s="13"/>
      <c r="H83" s="13"/>
      <c r="I83" s="66"/>
      <c r="J83" s="2"/>
      <c r="L83" s="44"/>
      <c r="M83" s="44"/>
      <c r="N83" s="44"/>
      <c r="O83" s="6"/>
      <c r="P83" s="6"/>
      <c r="Q83" s="6"/>
    </row>
    <row r="84" spans="1:17">
      <c r="B84" s="2" t="s">
        <v>163</v>
      </c>
      <c r="C84" s="2"/>
      <c r="D84" s="2"/>
      <c r="E84" s="44"/>
      <c r="F84" s="2"/>
      <c r="G84" s="14"/>
      <c r="H84" s="14"/>
      <c r="I84" s="43"/>
      <c r="J84" s="2"/>
      <c r="L84" s="44"/>
      <c r="M84" s="44"/>
      <c r="N84" s="44"/>
      <c r="O84" s="6"/>
      <c r="P84" s="6"/>
      <c r="Q84" s="6"/>
    </row>
    <row r="85" spans="1:17">
      <c r="A85" s="20" t="s">
        <v>19</v>
      </c>
      <c r="B85" s="2"/>
      <c r="C85" s="17"/>
      <c r="D85" s="21" t="s">
        <v>17</v>
      </c>
      <c r="E85" s="65"/>
      <c r="F85" s="21" t="s">
        <v>166</v>
      </c>
      <c r="G85" s="22" t="s">
        <v>18</v>
      </c>
      <c r="H85" s="22" t="s">
        <v>168</v>
      </c>
      <c r="I85" s="67"/>
      <c r="J85" s="21" t="s">
        <v>18</v>
      </c>
      <c r="L85" s="44"/>
      <c r="M85" s="44"/>
      <c r="N85" s="46"/>
      <c r="O85" s="6"/>
      <c r="P85" s="6"/>
      <c r="Q85" s="6"/>
    </row>
    <row r="86" spans="1:17">
      <c r="A86" s="34"/>
      <c r="B86" s="2" t="s">
        <v>20</v>
      </c>
      <c r="C86" s="17"/>
      <c r="D86" s="35">
        <v>2014</v>
      </c>
      <c r="E86" s="65"/>
      <c r="F86" s="35">
        <v>2015</v>
      </c>
      <c r="G86" s="36" t="s">
        <v>167</v>
      </c>
      <c r="H86" s="36" t="s">
        <v>169</v>
      </c>
      <c r="I86" s="68"/>
      <c r="J86" s="35">
        <v>2015</v>
      </c>
      <c r="L86" s="44"/>
      <c r="M86" s="44"/>
      <c r="N86" s="46"/>
      <c r="O86" s="6"/>
      <c r="P86" s="6"/>
      <c r="Q86" s="6"/>
    </row>
    <row r="87" spans="1:17">
      <c r="A87" s="23"/>
      <c r="B87" s="2"/>
      <c r="C87" s="17"/>
      <c r="D87" s="23"/>
      <c r="E87" s="23"/>
      <c r="F87" s="23"/>
      <c r="G87" s="24"/>
      <c r="H87" s="24"/>
      <c r="I87" s="24"/>
      <c r="J87" s="23"/>
      <c r="L87" s="44"/>
      <c r="M87" s="44"/>
      <c r="N87" s="44"/>
      <c r="O87" s="6"/>
      <c r="P87" s="6"/>
      <c r="Q87" s="6"/>
    </row>
    <row r="88" spans="1:17">
      <c r="A88" s="23"/>
      <c r="B88" s="37" t="s">
        <v>21</v>
      </c>
      <c r="C88" s="17"/>
      <c r="D88" s="23"/>
      <c r="E88" s="23"/>
      <c r="F88" s="23"/>
      <c r="G88" s="24"/>
      <c r="H88" s="24"/>
      <c r="I88" s="24"/>
      <c r="J88" s="23"/>
      <c r="L88" s="44"/>
      <c r="M88" s="44"/>
      <c r="N88" s="44"/>
      <c r="O88" s="6"/>
      <c r="P88" s="6"/>
      <c r="Q88" s="6"/>
    </row>
    <row r="89" spans="1:17">
      <c r="A89" s="25">
        <v>1</v>
      </c>
      <c r="B89" s="1" t="s">
        <v>36</v>
      </c>
      <c r="C89" s="38"/>
      <c r="D89" s="26">
        <f>Grundlag!F8</f>
        <v>943200</v>
      </c>
      <c r="E89" s="18"/>
      <c r="F89" s="26">
        <v>1034249</v>
      </c>
      <c r="G89" s="24">
        <v>0</v>
      </c>
      <c r="H89" s="24">
        <f>F89+G89</f>
        <v>1034249</v>
      </c>
      <c r="I89" s="43"/>
      <c r="J89" s="26">
        <v>1037000</v>
      </c>
      <c r="L89" s="47"/>
      <c r="M89" s="6"/>
      <c r="N89" s="18"/>
      <c r="O89" s="6"/>
      <c r="P89" s="6"/>
      <c r="Q89" s="6"/>
    </row>
    <row r="90" spans="1:17">
      <c r="A90" s="25">
        <v>1</v>
      </c>
      <c r="B90" s="1" t="s">
        <v>37</v>
      </c>
      <c r="C90" s="38"/>
      <c r="D90" s="26">
        <f>Grundlag!F9</f>
        <v>39800</v>
      </c>
      <c r="E90" s="18"/>
      <c r="F90" s="26">
        <v>0</v>
      </c>
      <c r="G90" s="24">
        <v>0</v>
      </c>
      <c r="H90" s="24">
        <f t="shared" ref="H90:H95" si="0">F90+G90</f>
        <v>0</v>
      </c>
      <c r="I90" s="43"/>
      <c r="J90" s="26">
        <v>0</v>
      </c>
      <c r="L90" s="47"/>
      <c r="M90" s="6"/>
      <c r="N90" s="18"/>
      <c r="O90" s="6"/>
      <c r="P90" s="6"/>
      <c r="Q90" s="6"/>
    </row>
    <row r="91" spans="1:17">
      <c r="A91" s="25"/>
      <c r="B91" s="1" t="s">
        <v>39</v>
      </c>
      <c r="C91" s="38"/>
      <c r="D91" s="26">
        <f>Grundlag!F10</f>
        <v>6000</v>
      </c>
      <c r="E91" s="18"/>
      <c r="F91" s="26">
        <v>6850</v>
      </c>
      <c r="G91" s="24">
        <v>500</v>
      </c>
      <c r="H91" s="24">
        <f t="shared" si="0"/>
        <v>7350</v>
      </c>
      <c r="I91" s="43"/>
      <c r="J91" s="26">
        <v>6000</v>
      </c>
      <c r="L91" s="47"/>
      <c r="M91" s="6"/>
      <c r="N91" s="18"/>
      <c r="O91" s="6"/>
      <c r="P91" s="6"/>
      <c r="Q91" s="6"/>
    </row>
    <row r="92" spans="1:17">
      <c r="A92" s="25"/>
      <c r="B92" s="1" t="s">
        <v>73</v>
      </c>
      <c r="C92" s="38"/>
      <c r="D92" s="26">
        <f>Grundlag!F11</f>
        <v>8000</v>
      </c>
      <c r="E92" s="18"/>
      <c r="F92" s="26">
        <v>4300</v>
      </c>
      <c r="G92" s="24">
        <v>0</v>
      </c>
      <c r="H92" s="24">
        <f t="shared" si="0"/>
        <v>4300</v>
      </c>
      <c r="I92" s="43"/>
      <c r="J92" s="26">
        <v>2000</v>
      </c>
      <c r="L92" s="47"/>
      <c r="M92" s="6"/>
      <c r="N92" s="18"/>
      <c r="O92" s="6"/>
      <c r="P92" s="6"/>
      <c r="Q92" s="6"/>
    </row>
    <row r="93" spans="1:17">
      <c r="A93" s="25"/>
      <c r="B93" s="1" t="s">
        <v>38</v>
      </c>
      <c r="C93" s="38"/>
      <c r="D93" s="26">
        <f>Grundlag!F12</f>
        <v>550</v>
      </c>
      <c r="E93" s="18"/>
      <c r="F93" s="26">
        <v>650</v>
      </c>
      <c r="G93" s="24">
        <v>0</v>
      </c>
      <c r="H93" s="24">
        <f t="shared" si="0"/>
        <v>650</v>
      </c>
      <c r="I93" s="43"/>
      <c r="J93" s="26">
        <v>1000</v>
      </c>
      <c r="L93" s="47"/>
      <c r="M93" s="6"/>
      <c r="N93" s="18"/>
      <c r="O93" s="6"/>
      <c r="P93" s="6"/>
      <c r="Q93" s="6"/>
    </row>
    <row r="94" spans="1:17">
      <c r="A94" s="25"/>
      <c r="B94" s="1" t="s">
        <v>125</v>
      </c>
      <c r="C94" s="38"/>
      <c r="D94" s="26">
        <f>Grundlag!F13</f>
        <v>8304</v>
      </c>
      <c r="E94" s="18"/>
      <c r="F94" s="26">
        <v>0</v>
      </c>
      <c r="G94" s="24">
        <v>0</v>
      </c>
      <c r="H94" s="24">
        <f t="shared" si="0"/>
        <v>0</v>
      </c>
      <c r="I94" s="43"/>
      <c r="J94" s="26">
        <v>8000</v>
      </c>
      <c r="L94" s="47"/>
      <c r="M94" s="6"/>
      <c r="N94" s="18"/>
      <c r="O94" s="6"/>
      <c r="P94" s="6"/>
      <c r="Q94" s="6"/>
    </row>
    <row r="95" spans="1:17">
      <c r="A95" s="25"/>
      <c r="B95" s="1" t="s">
        <v>40</v>
      </c>
      <c r="C95" s="39"/>
      <c r="D95" s="26">
        <f>Grundlag!F14</f>
        <v>2955</v>
      </c>
      <c r="E95" s="18"/>
      <c r="F95" s="32">
        <v>6267</v>
      </c>
      <c r="G95" s="33">
        <v>0</v>
      </c>
      <c r="H95" s="24">
        <f t="shared" si="0"/>
        <v>6267</v>
      </c>
      <c r="I95" s="43"/>
      <c r="J95" s="26">
        <v>1000</v>
      </c>
      <c r="L95" s="44"/>
      <c r="M95" s="44"/>
      <c r="N95" s="11"/>
      <c r="O95" s="6"/>
      <c r="P95" s="6"/>
      <c r="Q95" s="6"/>
    </row>
    <row r="96" spans="1:17">
      <c r="A96" s="27"/>
      <c r="B96" s="19" t="s">
        <v>41</v>
      </c>
      <c r="C96" s="41"/>
      <c r="D96" s="28">
        <f>SUM(D89:D95)</f>
        <v>1008809</v>
      </c>
      <c r="E96" s="29"/>
      <c r="F96" s="28">
        <f t="shared" ref="F96:H96" si="1">SUM(F89:F95)</f>
        <v>1052316</v>
      </c>
      <c r="G96" s="28">
        <f t="shared" si="1"/>
        <v>500</v>
      </c>
      <c r="H96" s="28">
        <f t="shared" si="1"/>
        <v>1052816</v>
      </c>
      <c r="I96" s="69"/>
      <c r="J96" s="28">
        <f>SUM(J89:J95)</f>
        <v>1055000</v>
      </c>
      <c r="L96" s="44"/>
      <c r="M96" s="44"/>
      <c r="N96" s="11"/>
      <c r="O96" s="6"/>
      <c r="P96" s="6"/>
      <c r="Q96" s="6"/>
    </row>
    <row r="97" spans="1:17">
      <c r="A97" s="23"/>
      <c r="B97" s="2"/>
      <c r="C97" s="40"/>
      <c r="D97" s="29"/>
      <c r="E97" s="29"/>
      <c r="F97" s="29"/>
      <c r="G97" s="30"/>
      <c r="H97" s="30"/>
      <c r="I97" s="30"/>
      <c r="J97" s="29"/>
      <c r="L97" s="44"/>
      <c r="M97" s="44"/>
      <c r="N97" s="11"/>
      <c r="O97" s="6"/>
      <c r="P97" s="6"/>
      <c r="Q97" s="6"/>
    </row>
    <row r="98" spans="1:17">
      <c r="A98" s="23"/>
      <c r="B98" s="37" t="s">
        <v>91</v>
      </c>
      <c r="C98" s="17"/>
      <c r="D98" s="29"/>
      <c r="E98" s="29"/>
      <c r="F98" s="29"/>
      <c r="G98" s="30"/>
      <c r="H98" s="30"/>
      <c r="I98" s="30"/>
      <c r="J98" s="29"/>
      <c r="L98" s="44"/>
      <c r="M98" s="44"/>
      <c r="N98" s="11"/>
      <c r="O98" s="6"/>
      <c r="P98" s="6"/>
      <c r="Q98" s="6"/>
    </row>
    <row r="99" spans="1:17">
      <c r="A99" s="23"/>
      <c r="B99" s="2" t="s">
        <v>53</v>
      </c>
      <c r="C99" s="17"/>
      <c r="D99" s="29"/>
      <c r="E99" s="29"/>
      <c r="F99" s="29"/>
      <c r="G99" s="30"/>
      <c r="H99" s="30"/>
      <c r="I99" s="30"/>
      <c r="J99" s="29"/>
      <c r="L99" s="6"/>
      <c r="M99" s="6"/>
      <c r="N99" s="18"/>
      <c r="O99" s="6"/>
      <c r="P99" s="6"/>
      <c r="Q99" s="6"/>
    </row>
    <row r="100" spans="1:17">
      <c r="A100" s="25"/>
      <c r="B100" s="1" t="s">
        <v>93</v>
      </c>
      <c r="C100" s="38"/>
      <c r="D100" s="26">
        <f>Grundlag!F19</f>
        <v>40780</v>
      </c>
      <c r="E100" s="18"/>
      <c r="F100" s="26">
        <v>1993</v>
      </c>
      <c r="G100" s="24">
        <v>0</v>
      </c>
      <c r="H100" s="24">
        <f>F100+G100</f>
        <v>1993</v>
      </c>
      <c r="I100" s="43"/>
      <c r="J100" s="26">
        <v>50000</v>
      </c>
      <c r="L100" s="6"/>
      <c r="M100" s="6"/>
      <c r="N100" s="18"/>
      <c r="O100" s="6"/>
      <c r="P100" s="6"/>
      <c r="Q100" s="6"/>
    </row>
    <row r="101" spans="1:17">
      <c r="A101" s="25"/>
      <c r="B101" s="1" t="s">
        <v>55</v>
      </c>
      <c r="C101" s="38"/>
      <c r="D101" s="26">
        <f>Grundlag!F20</f>
        <v>12555</v>
      </c>
      <c r="E101" s="18"/>
      <c r="F101" s="26">
        <v>8570</v>
      </c>
      <c r="G101" s="24">
        <v>10000</v>
      </c>
      <c r="H101" s="24">
        <f t="shared" ref="H101:H102" si="2">F101+G101</f>
        <v>18570</v>
      </c>
      <c r="I101" s="43"/>
      <c r="J101" s="26">
        <v>15000</v>
      </c>
      <c r="L101" s="6"/>
      <c r="M101" s="6"/>
      <c r="N101" s="11"/>
      <c r="O101" s="6"/>
      <c r="P101" s="18"/>
      <c r="Q101" s="6"/>
    </row>
    <row r="102" spans="1:17">
      <c r="A102" s="25"/>
      <c r="B102" s="1" t="s">
        <v>103</v>
      </c>
      <c r="C102" s="38"/>
      <c r="D102" s="26">
        <f>Grundlag!F21</f>
        <v>1666</v>
      </c>
      <c r="E102" s="18"/>
      <c r="F102" s="32">
        <v>814</v>
      </c>
      <c r="G102" s="33">
        <v>0</v>
      </c>
      <c r="H102" s="24">
        <f t="shared" si="2"/>
        <v>814</v>
      </c>
      <c r="I102" s="43"/>
      <c r="J102" s="26">
        <v>5000</v>
      </c>
      <c r="L102" s="6"/>
      <c r="M102" s="6"/>
      <c r="N102" s="18"/>
      <c r="O102" s="6"/>
      <c r="P102" s="6"/>
      <c r="Q102" s="6"/>
    </row>
    <row r="103" spans="1:17">
      <c r="A103" s="25"/>
      <c r="C103" s="38"/>
      <c r="D103" s="28">
        <f>SUM(D100:D102)</f>
        <v>55001</v>
      </c>
      <c r="E103" s="29"/>
      <c r="F103" s="28">
        <f t="shared" ref="F103:H103" si="3">SUM(F100:F102)</f>
        <v>11377</v>
      </c>
      <c r="G103" s="28">
        <f t="shared" si="3"/>
        <v>10000</v>
      </c>
      <c r="H103" s="28">
        <f t="shared" si="3"/>
        <v>21377</v>
      </c>
      <c r="I103" s="30"/>
      <c r="J103" s="28">
        <f>SUM(J100:J102)</f>
        <v>70000</v>
      </c>
      <c r="L103" s="44"/>
      <c r="M103" s="44"/>
      <c r="N103" s="11"/>
      <c r="O103" s="6"/>
      <c r="P103" s="6"/>
      <c r="Q103" s="6"/>
    </row>
    <row r="104" spans="1:17">
      <c r="A104" s="25"/>
      <c r="C104" s="38"/>
      <c r="D104" s="26"/>
      <c r="E104" s="26"/>
      <c r="F104" s="26"/>
      <c r="G104" s="24"/>
      <c r="H104" s="24"/>
      <c r="I104" s="24"/>
      <c r="J104" s="26"/>
      <c r="L104" s="47"/>
      <c r="M104" s="6"/>
      <c r="N104" s="18"/>
      <c r="O104" s="6"/>
      <c r="P104" s="6"/>
      <c r="Q104" s="6"/>
    </row>
    <row r="105" spans="1:17">
      <c r="A105" s="23"/>
      <c r="B105" s="2" t="s">
        <v>86</v>
      </c>
      <c r="C105" s="17"/>
      <c r="D105" s="29"/>
      <c r="E105" s="29"/>
      <c r="F105" s="29"/>
      <c r="G105" s="30"/>
      <c r="H105" s="30"/>
      <c r="I105" s="30"/>
      <c r="J105" s="29"/>
      <c r="L105" s="47"/>
      <c r="M105" s="6"/>
      <c r="N105" s="18"/>
      <c r="O105" s="6"/>
      <c r="P105" s="6"/>
      <c r="Q105" s="6"/>
    </row>
    <row r="106" spans="1:17">
      <c r="A106" s="25"/>
      <c r="B106" s="1" t="s">
        <v>57</v>
      </c>
      <c r="C106" s="38"/>
      <c r="D106" s="26">
        <f>Grundlag!F41</f>
        <v>16343</v>
      </c>
      <c r="E106" s="18"/>
      <c r="F106" s="26">
        <v>18986</v>
      </c>
      <c r="G106" s="24">
        <v>0</v>
      </c>
      <c r="H106" s="24">
        <f>F106+G106</f>
        <v>18986</v>
      </c>
      <c r="I106" s="43"/>
      <c r="J106" s="26">
        <v>35000</v>
      </c>
      <c r="L106" s="47"/>
      <c r="M106" s="6"/>
      <c r="N106" s="18"/>
      <c r="O106" s="6"/>
      <c r="P106" s="6"/>
      <c r="Q106" s="6"/>
    </row>
    <row r="107" spans="1:17">
      <c r="A107" s="25">
        <v>2</v>
      </c>
      <c r="B107" s="1" t="s">
        <v>106</v>
      </c>
      <c r="C107" s="38"/>
      <c r="D107" s="26">
        <f>Grundlag!F42</f>
        <v>28319</v>
      </c>
      <c r="E107" s="18"/>
      <c r="F107" s="26">
        <v>30019</v>
      </c>
      <c r="G107" s="24">
        <v>6000</v>
      </c>
      <c r="H107" s="24">
        <f t="shared" ref="H107:H114" si="4">F107+G107</f>
        <v>36019</v>
      </c>
      <c r="I107" s="43"/>
      <c r="J107" s="26">
        <v>40000</v>
      </c>
      <c r="L107" s="47"/>
      <c r="M107" s="6"/>
      <c r="N107" s="18"/>
      <c r="O107" s="6"/>
      <c r="P107" s="6"/>
      <c r="Q107" s="6"/>
    </row>
    <row r="108" spans="1:17">
      <c r="A108" s="25">
        <v>3</v>
      </c>
      <c r="B108" s="1" t="s">
        <v>118</v>
      </c>
      <c r="C108" s="38"/>
      <c r="D108" s="26">
        <f>Grundlag!F43</f>
        <v>129848</v>
      </c>
      <c r="E108" s="18"/>
      <c r="F108" s="26">
        <v>42055</v>
      </c>
      <c r="G108" s="24">
        <v>40000</v>
      </c>
      <c r="H108" s="24">
        <f t="shared" si="4"/>
        <v>82055</v>
      </c>
      <c r="I108" s="43"/>
      <c r="J108" s="26">
        <v>120000</v>
      </c>
      <c r="L108" s="47"/>
      <c r="M108" s="6"/>
      <c r="N108" s="18"/>
      <c r="O108" s="6"/>
      <c r="P108" s="6"/>
      <c r="Q108" s="6"/>
    </row>
    <row r="109" spans="1:17">
      <c r="A109" s="25"/>
      <c r="B109" s="1" t="s">
        <v>92</v>
      </c>
      <c r="C109" s="38"/>
      <c r="D109" s="26">
        <f>Grundlag!F44</f>
        <v>3000</v>
      </c>
      <c r="E109" s="18"/>
      <c r="F109" s="26">
        <v>3121</v>
      </c>
      <c r="G109" s="24">
        <v>0</v>
      </c>
      <c r="H109" s="24">
        <f t="shared" si="4"/>
        <v>3121</v>
      </c>
      <c r="I109" s="43"/>
      <c r="J109" s="26">
        <v>6000</v>
      </c>
      <c r="L109" s="47"/>
      <c r="M109" s="6"/>
      <c r="N109" s="18"/>
      <c r="O109" s="6"/>
      <c r="P109" s="6"/>
      <c r="Q109" s="6"/>
    </row>
    <row r="110" spans="1:17">
      <c r="A110" s="25"/>
      <c r="B110" s="1" t="s">
        <v>47</v>
      </c>
      <c r="C110" s="38"/>
      <c r="D110" s="26">
        <f>Grundlag!F45</f>
        <v>13302</v>
      </c>
      <c r="E110" s="18"/>
      <c r="F110" s="26">
        <v>2504</v>
      </c>
      <c r="G110" s="24">
        <v>35000</v>
      </c>
      <c r="H110" s="24">
        <f t="shared" si="4"/>
        <v>37504</v>
      </c>
      <c r="I110" s="43"/>
      <c r="J110" s="26">
        <v>40000</v>
      </c>
      <c r="L110" s="47"/>
      <c r="M110" s="6"/>
      <c r="N110" s="18"/>
      <c r="O110" s="6"/>
      <c r="P110" s="6"/>
      <c r="Q110" s="6"/>
    </row>
    <row r="111" spans="1:17">
      <c r="A111" s="25">
        <v>4</v>
      </c>
      <c r="B111" s="1" t="s">
        <v>173</v>
      </c>
      <c r="C111" s="38"/>
      <c r="D111" s="26">
        <v>0</v>
      </c>
      <c r="E111" s="18"/>
      <c r="F111" s="26">
        <v>18959</v>
      </c>
      <c r="G111" s="24">
        <v>0</v>
      </c>
      <c r="H111" s="24">
        <f t="shared" si="4"/>
        <v>18959</v>
      </c>
      <c r="I111" s="43"/>
      <c r="J111" s="26">
        <v>0</v>
      </c>
      <c r="L111" s="47"/>
      <c r="M111" s="6"/>
      <c r="N111" s="18"/>
      <c r="O111" s="6"/>
      <c r="P111" s="6"/>
      <c r="Q111" s="6"/>
    </row>
    <row r="112" spans="1:17">
      <c r="A112" s="25"/>
      <c r="B112" s="1" t="s">
        <v>50</v>
      </c>
      <c r="C112" s="38"/>
      <c r="D112" s="26">
        <f>Grundlag!F46</f>
        <v>4091</v>
      </c>
      <c r="E112" s="18"/>
      <c r="F112" s="26">
        <v>14873</v>
      </c>
      <c r="G112" s="24">
        <v>0</v>
      </c>
      <c r="H112" s="24">
        <f t="shared" si="4"/>
        <v>14873</v>
      </c>
      <c r="I112" s="43"/>
      <c r="J112" s="26">
        <v>10000</v>
      </c>
      <c r="L112" s="6"/>
      <c r="M112" s="6"/>
      <c r="N112" s="11"/>
      <c r="O112" s="6"/>
      <c r="P112" s="6"/>
      <c r="Q112" s="6"/>
    </row>
    <row r="113" spans="1:17">
      <c r="A113" s="25"/>
      <c r="B113" s="1" t="s">
        <v>52</v>
      </c>
      <c r="C113" s="38"/>
      <c r="D113" s="26">
        <f>Grundlag!F47+Grundlag!F48</f>
        <v>11327</v>
      </c>
      <c r="E113" s="18"/>
      <c r="F113" s="26">
        <f>13196+8150</f>
        <v>21346</v>
      </c>
      <c r="G113" s="24">
        <v>3000</v>
      </c>
      <c r="H113" s="24">
        <f t="shared" si="4"/>
        <v>24346</v>
      </c>
      <c r="I113" s="43"/>
      <c r="J113" s="26">
        <v>30000</v>
      </c>
      <c r="L113" s="6"/>
      <c r="M113" s="6"/>
      <c r="N113" s="18"/>
      <c r="O113" s="6"/>
      <c r="P113" s="6"/>
      <c r="Q113" s="6"/>
    </row>
    <row r="114" spans="1:17">
      <c r="A114" s="25">
        <v>5</v>
      </c>
      <c r="B114" s="1" t="s">
        <v>51</v>
      </c>
      <c r="C114" s="38"/>
      <c r="D114" s="26">
        <f>Grundlag!F49</f>
        <v>35083</v>
      </c>
      <c r="E114" s="18"/>
      <c r="F114" s="32">
        <v>10947</v>
      </c>
      <c r="G114" s="33">
        <v>1000</v>
      </c>
      <c r="H114" s="24">
        <f t="shared" si="4"/>
        <v>11947</v>
      </c>
      <c r="I114" s="43"/>
      <c r="J114" s="26">
        <v>20000</v>
      </c>
      <c r="L114" s="47"/>
      <c r="M114" s="6"/>
      <c r="N114" s="18"/>
      <c r="O114" s="6"/>
      <c r="P114" s="6"/>
      <c r="Q114" s="6"/>
    </row>
    <row r="115" spans="1:17">
      <c r="A115" s="25"/>
      <c r="C115" s="38"/>
      <c r="D115" s="28">
        <f>SUM(D106:D114)</f>
        <v>241313</v>
      </c>
      <c r="E115" s="29"/>
      <c r="F115" s="28">
        <f t="shared" ref="F115:H115" si="5">SUM(F106:F114)</f>
        <v>162810</v>
      </c>
      <c r="G115" s="70">
        <f t="shared" si="5"/>
        <v>85000</v>
      </c>
      <c r="H115" s="28">
        <f t="shared" si="5"/>
        <v>247810</v>
      </c>
      <c r="I115" s="30"/>
      <c r="J115" s="28">
        <f>SUM(J106:J114)</f>
        <v>301000</v>
      </c>
      <c r="L115" s="47"/>
      <c r="M115" s="6"/>
      <c r="N115" s="18"/>
      <c r="O115" s="6"/>
      <c r="P115" s="6"/>
      <c r="Q115" s="6"/>
    </row>
    <row r="116" spans="1:17">
      <c r="A116" s="25"/>
      <c r="C116" s="38"/>
      <c r="D116" s="26"/>
      <c r="E116" s="26"/>
      <c r="F116" s="26"/>
      <c r="G116" s="24"/>
      <c r="H116" s="24"/>
      <c r="I116" s="24"/>
      <c r="J116" s="26"/>
      <c r="L116" s="47"/>
      <c r="M116" s="6"/>
      <c r="N116" s="18"/>
      <c r="O116" s="6"/>
      <c r="P116" s="6"/>
      <c r="Q116" s="6"/>
    </row>
    <row r="117" spans="1:17">
      <c r="A117" s="23"/>
      <c r="B117" s="2" t="s">
        <v>89</v>
      </c>
      <c r="C117" s="17"/>
      <c r="D117" s="29"/>
      <c r="E117" s="29"/>
      <c r="F117" s="29"/>
      <c r="G117" s="30"/>
      <c r="H117" s="30"/>
      <c r="I117" s="30"/>
      <c r="J117" s="29"/>
      <c r="L117" s="47"/>
      <c r="M117" s="6"/>
      <c r="N117" s="18"/>
      <c r="O117" s="6"/>
      <c r="P117" s="6"/>
      <c r="Q117" s="6"/>
    </row>
    <row r="118" spans="1:17">
      <c r="A118" s="25">
        <v>6</v>
      </c>
      <c r="B118" s="1" t="s">
        <v>43</v>
      </c>
      <c r="C118" s="38"/>
      <c r="D118" s="26">
        <f>Grundlag!F25</f>
        <v>26904</v>
      </c>
      <c r="E118" s="18"/>
      <c r="F118" s="26">
        <v>6727</v>
      </c>
      <c r="G118" s="24">
        <v>0</v>
      </c>
      <c r="H118" s="24">
        <f t="shared" ref="H118:H123" si="6">F118+G118</f>
        <v>6727</v>
      </c>
      <c r="I118" s="43"/>
      <c r="J118" s="26">
        <v>40000</v>
      </c>
      <c r="L118" s="47"/>
      <c r="M118" s="6"/>
      <c r="N118" s="18"/>
      <c r="O118" s="6"/>
      <c r="P118" s="6"/>
      <c r="Q118" s="6"/>
    </row>
    <row r="119" spans="1:17">
      <c r="A119" s="25"/>
      <c r="B119" s="1" t="s">
        <v>44</v>
      </c>
      <c r="C119" s="38"/>
      <c r="D119" s="26">
        <f>Grundlag!F26</f>
        <v>21286</v>
      </c>
      <c r="E119" s="18"/>
      <c r="F119" s="26">
        <v>20317</v>
      </c>
      <c r="G119" s="24">
        <v>0</v>
      </c>
      <c r="H119" s="24">
        <f t="shared" si="6"/>
        <v>20317</v>
      </c>
      <c r="I119" s="43"/>
      <c r="J119" s="26">
        <v>25000</v>
      </c>
      <c r="L119" s="47"/>
      <c r="M119" s="6"/>
      <c r="N119" s="18"/>
      <c r="O119" s="6"/>
      <c r="P119" s="6"/>
      <c r="Q119" s="6"/>
    </row>
    <row r="120" spans="1:17">
      <c r="A120" s="25">
        <v>7</v>
      </c>
      <c r="B120" s="1" t="s">
        <v>183</v>
      </c>
      <c r="C120" s="38"/>
      <c r="D120" s="26">
        <f>Grundlag!F27</f>
        <v>39655</v>
      </c>
      <c r="E120" s="18"/>
      <c r="F120" s="26">
        <v>134289</v>
      </c>
      <c r="G120" s="24">
        <v>12000</v>
      </c>
      <c r="H120" s="24">
        <f t="shared" si="6"/>
        <v>146289</v>
      </c>
      <c r="I120" s="43"/>
      <c r="J120" s="26">
        <v>110000</v>
      </c>
      <c r="L120" s="6"/>
      <c r="M120" s="6"/>
      <c r="N120" s="11"/>
      <c r="O120" s="6"/>
      <c r="P120" s="18"/>
      <c r="Q120" s="6"/>
    </row>
    <row r="121" spans="1:17">
      <c r="A121" s="25"/>
      <c r="B121" s="1" t="s">
        <v>58</v>
      </c>
      <c r="C121" s="38"/>
      <c r="D121" s="26">
        <f>Grundlag!F28</f>
        <v>24298</v>
      </c>
      <c r="E121" s="18"/>
      <c r="F121" s="26">
        <v>24780</v>
      </c>
      <c r="G121" s="24">
        <v>0</v>
      </c>
      <c r="H121" s="24">
        <f t="shared" si="6"/>
        <v>24780</v>
      </c>
      <c r="I121" s="43"/>
      <c r="J121" s="26">
        <v>26000</v>
      </c>
      <c r="L121" s="6"/>
      <c r="M121" s="6"/>
      <c r="N121" s="18"/>
      <c r="O121" s="6"/>
      <c r="P121" s="6"/>
      <c r="Q121" s="6"/>
    </row>
    <row r="122" spans="1:17">
      <c r="A122" s="25"/>
      <c r="B122" s="1" t="s">
        <v>62</v>
      </c>
      <c r="C122" s="38"/>
      <c r="D122" s="26">
        <f>Grundlag!F29</f>
        <v>5310</v>
      </c>
      <c r="E122" s="18"/>
      <c r="F122" s="26">
        <f>960+275</f>
        <v>1235</v>
      </c>
      <c r="G122" s="24">
        <v>1000</v>
      </c>
      <c r="H122" s="24">
        <f t="shared" si="6"/>
        <v>2235</v>
      </c>
      <c r="I122" s="43"/>
      <c r="J122" s="26">
        <v>20000</v>
      </c>
      <c r="L122" s="44"/>
      <c r="M122" s="44"/>
      <c r="N122" s="11"/>
      <c r="O122" s="6"/>
      <c r="P122" s="6"/>
      <c r="Q122" s="6"/>
    </row>
    <row r="123" spans="1:17">
      <c r="A123" s="25"/>
      <c r="B123" s="1" t="s">
        <v>124</v>
      </c>
      <c r="C123" s="38"/>
      <c r="D123" s="26">
        <f>Grundlag!F30</f>
        <v>14836.81</v>
      </c>
      <c r="E123" s="18"/>
      <c r="F123" s="32">
        <v>1055</v>
      </c>
      <c r="G123" s="33">
        <v>0</v>
      </c>
      <c r="H123" s="24">
        <f t="shared" si="6"/>
        <v>1055</v>
      </c>
      <c r="I123" s="43"/>
      <c r="J123" s="26">
        <v>20000</v>
      </c>
      <c r="L123" s="47"/>
      <c r="M123" s="6"/>
      <c r="N123" s="18"/>
      <c r="O123" s="6"/>
      <c r="P123" s="6"/>
      <c r="Q123" s="6"/>
    </row>
    <row r="124" spans="1:17">
      <c r="A124" s="25"/>
      <c r="C124" s="38"/>
      <c r="D124" s="28">
        <f>SUM(D118:D123)</f>
        <v>132289.81</v>
      </c>
      <c r="E124" s="29"/>
      <c r="F124" s="28">
        <f t="shared" ref="F124:H124" si="7">SUM(F118:F123)</f>
        <v>188403</v>
      </c>
      <c r="G124" s="70">
        <f t="shared" si="7"/>
        <v>13000</v>
      </c>
      <c r="H124" s="28">
        <f t="shared" si="7"/>
        <v>201403</v>
      </c>
      <c r="I124" s="30"/>
      <c r="J124" s="28">
        <f>SUM(J118:J123)</f>
        <v>241000</v>
      </c>
      <c r="L124" s="47"/>
      <c r="M124" s="6"/>
      <c r="N124" s="18"/>
      <c r="O124" s="6"/>
      <c r="P124" s="6"/>
      <c r="Q124" s="6"/>
    </row>
    <row r="125" spans="1:17">
      <c r="A125" s="25"/>
      <c r="C125" s="38"/>
      <c r="D125" s="26"/>
      <c r="E125" s="26"/>
      <c r="F125" s="26"/>
      <c r="G125" s="24"/>
      <c r="H125" s="24"/>
      <c r="I125" s="24"/>
      <c r="J125" s="26"/>
      <c r="L125" s="47"/>
      <c r="M125" s="6"/>
      <c r="N125" s="18"/>
      <c r="O125" s="6"/>
      <c r="P125" s="6"/>
      <c r="Q125" s="6"/>
    </row>
    <row r="126" spans="1:17">
      <c r="A126" s="23"/>
      <c r="B126" s="2" t="s">
        <v>42</v>
      </c>
      <c r="C126" s="17"/>
      <c r="D126" s="29"/>
      <c r="E126" s="29"/>
      <c r="F126" s="29"/>
      <c r="G126" s="24"/>
      <c r="H126" s="24"/>
      <c r="I126" s="24"/>
      <c r="J126" s="29"/>
      <c r="L126" s="48"/>
      <c r="M126" s="44"/>
      <c r="N126" s="11"/>
      <c r="O126" s="6"/>
      <c r="P126" s="6"/>
      <c r="Q126" s="6"/>
    </row>
    <row r="127" spans="1:17">
      <c r="A127" s="25">
        <v>8</v>
      </c>
      <c r="B127" s="1" t="s">
        <v>45</v>
      </c>
      <c r="C127" s="38"/>
      <c r="D127" s="26">
        <f>Grundlag!F34</f>
        <v>170535</v>
      </c>
      <c r="E127" s="18"/>
      <c r="F127" s="26">
        <v>58808</v>
      </c>
      <c r="G127" s="24">
        <v>75000</v>
      </c>
      <c r="H127" s="24">
        <f t="shared" ref="H127:H129" si="8">F127+G127</f>
        <v>133808</v>
      </c>
      <c r="I127" s="43"/>
      <c r="J127" s="26">
        <v>170000</v>
      </c>
      <c r="L127" s="47"/>
      <c r="M127" s="6"/>
      <c r="N127" s="18"/>
      <c r="O127" s="6"/>
      <c r="P127" s="6"/>
      <c r="Q127" s="6"/>
    </row>
    <row r="128" spans="1:17">
      <c r="A128" s="25"/>
      <c r="B128" s="1" t="s">
        <v>46</v>
      </c>
      <c r="C128" s="38"/>
      <c r="D128" s="26">
        <f>Grundlag!F35</f>
        <v>71611</v>
      </c>
      <c r="E128" s="18"/>
      <c r="F128" s="26">
        <v>33798</v>
      </c>
      <c r="G128" s="24">
        <v>25000</v>
      </c>
      <c r="H128" s="24">
        <f t="shared" si="8"/>
        <v>58798</v>
      </c>
      <c r="I128" s="43"/>
      <c r="J128" s="26">
        <v>80000</v>
      </c>
      <c r="L128" s="48"/>
      <c r="M128" s="44"/>
      <c r="N128" s="11"/>
      <c r="O128" s="6"/>
      <c r="P128" s="6"/>
      <c r="Q128" s="6"/>
    </row>
    <row r="129" spans="1:17">
      <c r="A129" s="25">
        <v>9</v>
      </c>
      <c r="B129" s="1" t="s">
        <v>48</v>
      </c>
      <c r="C129" s="38"/>
      <c r="D129" s="26">
        <f>Grundlag!F36+Grundlag!F37</f>
        <v>77426</v>
      </c>
      <c r="E129" s="18"/>
      <c r="F129" s="32">
        <f>19566+24566</f>
        <v>44132</v>
      </c>
      <c r="G129" s="33">
        <v>35000</v>
      </c>
      <c r="H129" s="24">
        <f t="shared" si="8"/>
        <v>79132</v>
      </c>
      <c r="I129" s="43"/>
      <c r="J129" s="26">
        <f>80000</f>
        <v>80000</v>
      </c>
      <c r="L129" s="47"/>
      <c r="M129" s="6"/>
      <c r="N129" s="18"/>
      <c r="O129" s="6"/>
      <c r="P129" s="6"/>
      <c r="Q129" s="6"/>
    </row>
    <row r="130" spans="1:17">
      <c r="A130" s="23"/>
      <c r="B130" s="2"/>
      <c r="C130" s="17"/>
      <c r="D130" s="28">
        <f>SUM(D127:D129)</f>
        <v>319572</v>
      </c>
      <c r="E130" s="29"/>
      <c r="F130" s="28">
        <f t="shared" ref="F130:H130" si="9">SUM(F127:F129)</f>
        <v>136738</v>
      </c>
      <c r="G130" s="70">
        <f t="shared" si="9"/>
        <v>135000</v>
      </c>
      <c r="H130" s="28">
        <f t="shared" si="9"/>
        <v>271738</v>
      </c>
      <c r="I130" s="30"/>
      <c r="J130" s="28">
        <f>SUM(J127:J129)</f>
        <v>330000</v>
      </c>
      <c r="L130" s="47"/>
      <c r="M130" s="6"/>
      <c r="N130" s="18"/>
      <c r="O130" s="6"/>
      <c r="P130" s="6"/>
      <c r="Q130" s="6"/>
    </row>
    <row r="131" spans="1:17">
      <c r="A131" s="23"/>
      <c r="B131" s="2"/>
      <c r="C131" s="17"/>
      <c r="D131" s="29"/>
      <c r="E131" s="29"/>
      <c r="F131" s="29"/>
      <c r="G131" s="30"/>
      <c r="H131" s="30"/>
      <c r="I131" s="30"/>
      <c r="J131" s="29"/>
      <c r="L131" s="47"/>
      <c r="M131" s="6"/>
      <c r="N131" s="18"/>
      <c r="O131" s="6"/>
      <c r="P131" s="6"/>
      <c r="Q131" s="6"/>
    </row>
    <row r="132" spans="1:17">
      <c r="A132" s="20" t="s">
        <v>19</v>
      </c>
      <c r="B132" s="2"/>
      <c r="C132" s="17"/>
      <c r="D132" s="21" t="s">
        <v>17</v>
      </c>
      <c r="E132" s="65"/>
      <c r="F132" s="21" t="s">
        <v>166</v>
      </c>
      <c r="G132" s="22" t="s">
        <v>18</v>
      </c>
      <c r="H132" s="22" t="s">
        <v>168</v>
      </c>
      <c r="I132" s="67"/>
      <c r="J132" s="21" t="s">
        <v>18</v>
      </c>
      <c r="L132" s="44"/>
      <c r="M132" s="44"/>
      <c r="N132" s="46"/>
      <c r="O132" s="6"/>
      <c r="P132" s="6"/>
      <c r="Q132" s="6"/>
    </row>
    <row r="133" spans="1:17">
      <c r="A133" s="34"/>
      <c r="B133" s="2" t="s">
        <v>20</v>
      </c>
      <c r="C133" s="17"/>
      <c r="D133" s="35">
        <v>2014</v>
      </c>
      <c r="E133" s="65"/>
      <c r="F133" s="35">
        <v>2015</v>
      </c>
      <c r="G133" s="36" t="s">
        <v>167</v>
      </c>
      <c r="H133" s="36" t="s">
        <v>169</v>
      </c>
      <c r="I133" s="68"/>
      <c r="J133" s="35">
        <v>2015</v>
      </c>
      <c r="L133" s="44"/>
      <c r="M133" s="44"/>
      <c r="N133" s="46"/>
      <c r="O133" s="6"/>
      <c r="P133" s="6"/>
      <c r="Q133" s="6"/>
    </row>
    <row r="134" spans="1:17">
      <c r="A134" s="23"/>
      <c r="B134" s="2"/>
      <c r="C134" s="17"/>
      <c r="D134" s="29"/>
      <c r="E134" s="29"/>
      <c r="F134" s="29"/>
      <c r="G134" s="30"/>
      <c r="H134" s="30"/>
      <c r="I134" s="30"/>
      <c r="J134" s="29"/>
      <c r="L134" s="47"/>
      <c r="M134" s="6"/>
      <c r="N134" s="18"/>
      <c r="O134" s="6"/>
      <c r="P134" s="6"/>
      <c r="Q134" s="6"/>
    </row>
    <row r="135" spans="1:17">
      <c r="A135" s="23"/>
      <c r="B135" s="2" t="s">
        <v>90</v>
      </c>
      <c r="C135" s="17"/>
      <c r="D135" s="29"/>
      <c r="E135" s="29"/>
      <c r="F135" s="29"/>
      <c r="G135" s="30"/>
      <c r="H135" s="30"/>
      <c r="I135" s="30"/>
      <c r="J135" s="29"/>
      <c r="L135" s="48"/>
      <c r="M135" s="44"/>
      <c r="N135" s="11"/>
      <c r="O135" s="6"/>
      <c r="P135" s="6"/>
      <c r="Q135" s="6"/>
    </row>
    <row r="136" spans="1:17">
      <c r="A136" s="25"/>
      <c r="B136" s="1" t="s">
        <v>74</v>
      </c>
      <c r="C136" s="38"/>
      <c r="D136" s="26">
        <f>Grundlag!F56</f>
        <v>1419</v>
      </c>
      <c r="E136" s="18"/>
      <c r="F136" s="26">
        <v>982</v>
      </c>
      <c r="G136" s="24">
        <v>0</v>
      </c>
      <c r="H136" s="24">
        <f t="shared" ref="H136:H138" si="10">F136+G136</f>
        <v>982</v>
      </c>
      <c r="I136" s="43"/>
      <c r="J136" s="26">
        <v>10000</v>
      </c>
      <c r="L136" s="48"/>
      <c r="M136" s="44"/>
      <c r="N136" s="11"/>
      <c r="O136" s="6"/>
      <c r="P136" s="6"/>
      <c r="Q136" s="6"/>
    </row>
    <row r="137" spans="1:17">
      <c r="A137" s="25"/>
      <c r="B137" s="1" t="s">
        <v>94</v>
      </c>
      <c r="C137" s="38"/>
      <c r="D137" s="26">
        <f>Grundlag!F57</f>
        <v>5700</v>
      </c>
      <c r="E137" s="18"/>
      <c r="F137" s="26">
        <v>5700</v>
      </c>
      <c r="G137" s="24">
        <v>0</v>
      </c>
      <c r="H137" s="24">
        <f t="shared" si="10"/>
        <v>5700</v>
      </c>
      <c r="I137" s="43"/>
      <c r="J137" s="26">
        <v>6000</v>
      </c>
      <c r="L137" s="48"/>
      <c r="M137" s="44"/>
      <c r="N137" s="11"/>
      <c r="O137" s="6"/>
      <c r="P137" s="6"/>
      <c r="Q137" s="6"/>
    </row>
    <row r="138" spans="1:17">
      <c r="A138" s="25"/>
      <c r="B138" s="1" t="s">
        <v>75</v>
      </c>
      <c r="C138" s="38"/>
      <c r="D138" s="26">
        <f>Grundlag!F58</f>
        <v>6119</v>
      </c>
      <c r="E138" s="18"/>
      <c r="F138" s="32">
        <v>6459</v>
      </c>
      <c r="G138" s="33">
        <v>1000</v>
      </c>
      <c r="H138" s="24">
        <f t="shared" si="10"/>
        <v>7459</v>
      </c>
      <c r="I138" s="43"/>
      <c r="J138" s="26">
        <v>10000</v>
      </c>
      <c r="L138" s="47"/>
      <c r="M138" s="6"/>
      <c r="N138" s="18"/>
      <c r="O138" s="6"/>
      <c r="P138" s="6"/>
      <c r="Q138" s="6"/>
    </row>
    <row r="139" spans="1:17">
      <c r="A139" s="23"/>
      <c r="B139" s="2"/>
      <c r="C139" s="17"/>
      <c r="D139" s="28">
        <f>SUM(D136:D138)</f>
        <v>13238</v>
      </c>
      <c r="E139" s="29"/>
      <c r="F139" s="28">
        <f t="shared" ref="F139:H139" si="11">SUM(F136:F138)</f>
        <v>13141</v>
      </c>
      <c r="G139" s="28">
        <f t="shared" si="11"/>
        <v>1000</v>
      </c>
      <c r="H139" s="28">
        <f t="shared" si="11"/>
        <v>14141</v>
      </c>
      <c r="I139" s="30"/>
      <c r="J139" s="28">
        <f>SUM(J136:J138)</f>
        <v>26000</v>
      </c>
      <c r="L139" s="47"/>
      <c r="M139" s="6"/>
      <c r="N139" s="18"/>
      <c r="O139" s="6"/>
      <c r="P139" s="6"/>
      <c r="Q139" s="6"/>
    </row>
    <row r="140" spans="1:17">
      <c r="A140" s="23"/>
      <c r="B140" s="2"/>
      <c r="C140" s="17"/>
      <c r="D140" s="29"/>
      <c r="E140" s="29"/>
      <c r="F140" s="29"/>
      <c r="G140" s="30"/>
      <c r="H140" s="30"/>
      <c r="I140" s="30"/>
      <c r="J140" s="29"/>
      <c r="L140" s="47"/>
      <c r="M140" s="6"/>
      <c r="N140" s="18"/>
      <c r="O140" s="6"/>
      <c r="P140" s="6"/>
      <c r="Q140" s="6"/>
    </row>
    <row r="141" spans="1:17">
      <c r="A141" s="23"/>
      <c r="B141" s="2" t="s">
        <v>87</v>
      </c>
      <c r="C141" s="17"/>
      <c r="D141" s="29"/>
      <c r="E141" s="29"/>
      <c r="F141" s="29"/>
      <c r="G141" s="30"/>
      <c r="H141" s="30"/>
      <c r="I141" s="30"/>
      <c r="J141" s="29"/>
      <c r="L141" s="48"/>
      <c r="M141" s="44"/>
      <c r="N141" s="11"/>
      <c r="O141" s="6"/>
      <c r="P141" s="6"/>
      <c r="Q141" s="6"/>
    </row>
    <row r="142" spans="1:17">
      <c r="A142" s="25">
        <v>10</v>
      </c>
      <c r="B142" s="1" t="s">
        <v>54</v>
      </c>
      <c r="C142" s="38"/>
      <c r="D142" s="26">
        <f>Grundlag!F62</f>
        <v>8762</v>
      </c>
      <c r="E142" s="18"/>
      <c r="F142" s="26">
        <v>6158</v>
      </c>
      <c r="G142" s="24">
        <v>2000</v>
      </c>
      <c r="H142" s="24">
        <f t="shared" ref="H142:H144" si="12">F142+G142</f>
        <v>8158</v>
      </c>
      <c r="I142" s="43"/>
      <c r="J142" s="26">
        <v>15000</v>
      </c>
      <c r="L142" s="48"/>
      <c r="M142" s="44"/>
      <c r="N142" s="11"/>
      <c r="O142" s="6"/>
      <c r="P142" s="6"/>
      <c r="Q142" s="6"/>
    </row>
    <row r="143" spans="1:17">
      <c r="A143" s="25">
        <v>10</v>
      </c>
      <c r="B143" s="1" t="s">
        <v>56</v>
      </c>
      <c r="C143" s="38"/>
      <c r="D143" s="26">
        <f>Grundlag!F63</f>
        <v>23524</v>
      </c>
      <c r="E143" s="18"/>
      <c r="F143" s="26">
        <v>11794</v>
      </c>
      <c r="G143" s="24">
        <v>10000</v>
      </c>
      <c r="H143" s="24">
        <f t="shared" si="12"/>
        <v>21794</v>
      </c>
      <c r="I143" s="43"/>
      <c r="J143" s="26">
        <v>30000</v>
      </c>
      <c r="L143" s="48"/>
      <c r="M143" s="44"/>
      <c r="N143" s="11"/>
      <c r="O143" s="6"/>
      <c r="P143" s="6"/>
      <c r="Q143" s="6"/>
    </row>
    <row r="144" spans="1:17">
      <c r="A144" s="25">
        <v>11</v>
      </c>
      <c r="B144" s="1" t="s">
        <v>59</v>
      </c>
      <c r="C144" s="38"/>
      <c r="D144" s="26">
        <f>Grundlag!F64</f>
        <v>33300</v>
      </c>
      <c r="E144" s="18"/>
      <c r="F144" s="32">
        <v>26500</v>
      </c>
      <c r="G144" s="33">
        <v>0</v>
      </c>
      <c r="H144" s="24">
        <f t="shared" si="12"/>
        <v>26500</v>
      </c>
      <c r="I144" s="43"/>
      <c r="J144" s="26">
        <v>35000</v>
      </c>
      <c r="L144" s="47"/>
      <c r="M144" s="6"/>
      <c r="N144" s="18"/>
      <c r="O144" s="6"/>
      <c r="P144" s="6"/>
      <c r="Q144" s="6"/>
    </row>
    <row r="145" spans="1:17">
      <c r="A145" s="23"/>
      <c r="B145" s="2"/>
      <c r="C145" s="17"/>
      <c r="D145" s="28">
        <f>SUM(D142:D144)</f>
        <v>65586</v>
      </c>
      <c r="E145" s="29"/>
      <c r="F145" s="28">
        <f t="shared" ref="F145:H145" si="13">SUM(F142:F144)</f>
        <v>44452</v>
      </c>
      <c r="G145" s="28">
        <f t="shared" si="13"/>
        <v>12000</v>
      </c>
      <c r="H145" s="28">
        <f t="shared" si="13"/>
        <v>56452</v>
      </c>
      <c r="I145" s="30"/>
      <c r="J145" s="28">
        <f>SUM(J142:J144)</f>
        <v>80000</v>
      </c>
      <c r="L145" s="47"/>
      <c r="M145" s="6"/>
      <c r="N145" s="18"/>
      <c r="O145" s="6"/>
      <c r="P145" s="6"/>
      <c r="Q145" s="6"/>
    </row>
    <row r="146" spans="1:17">
      <c r="A146" s="23"/>
      <c r="B146" s="2"/>
      <c r="C146" s="17"/>
      <c r="D146" s="29"/>
      <c r="E146" s="29"/>
      <c r="F146" s="29"/>
      <c r="G146" s="30"/>
      <c r="H146" s="30"/>
      <c r="I146" s="30"/>
      <c r="J146" s="29"/>
      <c r="L146" s="47"/>
      <c r="M146" s="6"/>
      <c r="N146" s="18"/>
      <c r="O146" s="6"/>
      <c r="P146" s="6"/>
      <c r="Q146" s="6"/>
    </row>
    <row r="147" spans="1:17">
      <c r="A147" s="23"/>
      <c r="B147" s="2" t="s">
        <v>88</v>
      </c>
      <c r="C147" s="17"/>
      <c r="D147" s="29"/>
      <c r="E147" s="29"/>
      <c r="F147" s="29"/>
      <c r="G147" s="30"/>
      <c r="H147" s="30"/>
      <c r="I147" s="30"/>
      <c r="J147" s="29"/>
      <c r="L147" s="47"/>
      <c r="M147" s="6"/>
      <c r="N147" s="18"/>
      <c r="O147" s="6"/>
      <c r="P147" s="6"/>
      <c r="Q147" s="6"/>
    </row>
    <row r="148" spans="1:17">
      <c r="A148" s="25"/>
      <c r="B148" s="1" t="s">
        <v>60</v>
      </c>
      <c r="C148" s="38"/>
      <c r="D148" s="26">
        <f>Grundlag!F68</f>
        <v>2177</v>
      </c>
      <c r="E148" s="18"/>
      <c r="F148" s="26">
        <v>2802</v>
      </c>
      <c r="G148" s="24">
        <v>500</v>
      </c>
      <c r="H148" s="24">
        <f t="shared" ref="H148:H153" si="14">F148+G148</f>
        <v>3302</v>
      </c>
      <c r="I148" s="43"/>
      <c r="J148" s="26">
        <v>5000</v>
      </c>
      <c r="L148" s="44"/>
      <c r="M148" s="44"/>
      <c r="N148" s="11"/>
      <c r="O148" s="6"/>
      <c r="P148" s="18"/>
      <c r="Q148" s="6"/>
    </row>
    <row r="149" spans="1:17">
      <c r="A149" s="25"/>
      <c r="B149" s="1" t="s">
        <v>61</v>
      </c>
      <c r="C149" s="38"/>
      <c r="D149" s="26">
        <f>Grundlag!F69</f>
        <v>8205</v>
      </c>
      <c r="E149" s="18"/>
      <c r="F149" s="26">
        <v>7541</v>
      </c>
      <c r="G149" s="24">
        <v>4000</v>
      </c>
      <c r="H149" s="24">
        <f t="shared" si="14"/>
        <v>11541</v>
      </c>
      <c r="I149" s="43"/>
      <c r="J149" s="26">
        <v>8000</v>
      </c>
      <c r="L149" s="44"/>
      <c r="M149" s="44"/>
      <c r="N149" s="11"/>
      <c r="O149" s="6"/>
      <c r="P149" s="6"/>
      <c r="Q149" s="6"/>
    </row>
    <row r="150" spans="1:17">
      <c r="A150" s="25"/>
      <c r="B150" s="1" t="s">
        <v>148</v>
      </c>
      <c r="C150" s="38"/>
      <c r="D150" s="26">
        <f>Grundlag!F70</f>
        <v>5434</v>
      </c>
      <c r="E150" s="18"/>
      <c r="F150" s="26">
        <v>2625</v>
      </c>
      <c r="G150" s="24">
        <v>4000</v>
      </c>
      <c r="H150" s="24">
        <f t="shared" si="14"/>
        <v>6625</v>
      </c>
      <c r="I150" s="43"/>
      <c r="J150" s="26">
        <v>10000</v>
      </c>
      <c r="L150" s="44"/>
      <c r="M150" s="44"/>
      <c r="N150" s="11"/>
      <c r="O150" s="6"/>
      <c r="P150" s="6"/>
      <c r="Q150" s="6"/>
    </row>
    <row r="151" spans="1:17">
      <c r="A151" s="25"/>
      <c r="B151" s="1" t="s">
        <v>112</v>
      </c>
      <c r="C151" s="38"/>
      <c r="D151" s="26">
        <f>Grundlag!F71</f>
        <v>0</v>
      </c>
      <c r="E151" s="18"/>
      <c r="F151" s="26">
        <v>3118</v>
      </c>
      <c r="G151" s="24">
        <v>5000</v>
      </c>
      <c r="H151" s="24">
        <f t="shared" si="14"/>
        <v>8118</v>
      </c>
      <c r="I151" s="43"/>
      <c r="J151" s="26">
        <v>15000</v>
      </c>
      <c r="L151" s="44"/>
      <c r="M151" s="44"/>
      <c r="N151" s="11"/>
      <c r="O151" s="6"/>
      <c r="P151" s="6"/>
      <c r="Q151" s="6"/>
    </row>
    <row r="152" spans="1:17">
      <c r="A152" s="25"/>
      <c r="B152" s="1" t="s">
        <v>113</v>
      </c>
      <c r="C152" s="38"/>
      <c r="D152" s="26">
        <f>Grundlag!F72</f>
        <v>7580</v>
      </c>
      <c r="E152" s="18"/>
      <c r="F152" s="26">
        <v>7344</v>
      </c>
      <c r="G152" s="24">
        <v>2000</v>
      </c>
      <c r="H152" s="24">
        <f t="shared" si="14"/>
        <v>9344</v>
      </c>
      <c r="I152" s="43"/>
      <c r="J152" s="26">
        <v>10000</v>
      </c>
      <c r="L152" s="44"/>
      <c r="M152" s="44"/>
      <c r="N152" s="11"/>
      <c r="O152" s="6"/>
      <c r="P152" s="6"/>
      <c r="Q152" s="6"/>
    </row>
    <row r="153" spans="1:17">
      <c r="A153" s="25"/>
      <c r="B153" s="1" t="s">
        <v>51</v>
      </c>
      <c r="C153" s="38"/>
      <c r="D153" s="26">
        <f>Grundlag!F73+Grundlag!F74</f>
        <v>3487</v>
      </c>
      <c r="E153" s="18"/>
      <c r="F153" s="32">
        <v>210</v>
      </c>
      <c r="G153" s="33">
        <v>1000</v>
      </c>
      <c r="H153" s="24">
        <f t="shared" si="14"/>
        <v>1210</v>
      </c>
      <c r="I153" s="43"/>
      <c r="J153" s="26">
        <v>5000</v>
      </c>
      <c r="L153" s="44"/>
      <c r="M153" s="44"/>
      <c r="N153" s="11"/>
      <c r="O153" s="6"/>
      <c r="P153" s="6"/>
      <c r="Q153" s="6"/>
    </row>
    <row r="154" spans="1:17">
      <c r="A154" s="23"/>
      <c r="B154" s="2"/>
      <c r="C154" s="17"/>
      <c r="D154" s="28">
        <f>SUM(D148:D153)</f>
        <v>26883</v>
      </c>
      <c r="E154" s="29"/>
      <c r="F154" s="28">
        <f t="shared" ref="F154:H154" si="15">SUM(F148:F153)</f>
        <v>23640</v>
      </c>
      <c r="G154" s="28">
        <f t="shared" si="15"/>
        <v>16500</v>
      </c>
      <c r="H154" s="28">
        <f t="shared" si="15"/>
        <v>40140</v>
      </c>
      <c r="I154" s="30"/>
      <c r="J154" s="28">
        <f>SUM(J148:J153)</f>
        <v>53000</v>
      </c>
      <c r="L154" s="44"/>
      <c r="M154" s="44"/>
      <c r="N154" s="11"/>
      <c r="O154" s="6"/>
      <c r="P154" s="6"/>
      <c r="Q154" s="6"/>
    </row>
    <row r="155" spans="1:17">
      <c r="A155" s="23"/>
      <c r="B155" s="2"/>
      <c r="C155" s="17"/>
      <c r="D155" s="29"/>
      <c r="E155" s="29"/>
      <c r="F155" s="29"/>
      <c r="G155" s="30"/>
      <c r="H155" s="30"/>
      <c r="I155" s="30"/>
      <c r="J155" s="29"/>
      <c r="L155" s="44"/>
      <c r="M155" s="44"/>
      <c r="N155" s="11"/>
      <c r="O155" s="6"/>
      <c r="P155" s="6"/>
      <c r="Q155" s="6"/>
    </row>
    <row r="156" spans="1:17">
      <c r="A156" s="27"/>
      <c r="B156" s="16" t="s">
        <v>63</v>
      </c>
      <c r="C156" s="41"/>
      <c r="D156" s="28">
        <f>D103+D115+D124+D130+D139+D145+D154</f>
        <v>853882.81</v>
      </c>
      <c r="E156" s="29"/>
      <c r="F156" s="28">
        <f t="shared" ref="F156:H156" si="16">F103+F115+F124+F130+F139+F145+F154</f>
        <v>580561</v>
      </c>
      <c r="G156" s="28">
        <f t="shared" si="16"/>
        <v>272500</v>
      </c>
      <c r="H156" s="28">
        <f t="shared" si="16"/>
        <v>853061</v>
      </c>
      <c r="I156" s="30"/>
      <c r="J156" s="28">
        <f>J103+J115+J124+J130+J139+J145+J154</f>
        <v>1101000</v>
      </c>
      <c r="L156" s="44"/>
      <c r="M156" s="44"/>
      <c r="N156" s="11"/>
      <c r="O156" s="6"/>
      <c r="P156" s="6"/>
      <c r="Q156" s="6"/>
    </row>
    <row r="157" spans="1:17">
      <c r="A157" s="23"/>
      <c r="B157" s="2"/>
      <c r="C157" s="17"/>
      <c r="D157" s="29"/>
      <c r="E157" s="29"/>
      <c r="F157" s="29"/>
      <c r="G157" s="30"/>
      <c r="H157" s="30"/>
      <c r="I157" s="30"/>
      <c r="J157" s="29"/>
      <c r="L157" s="44"/>
      <c r="M157" s="44"/>
      <c r="N157" s="11"/>
      <c r="O157" s="6"/>
      <c r="P157" s="6"/>
      <c r="Q157" s="6"/>
    </row>
    <row r="158" spans="1:17">
      <c r="A158" s="27"/>
      <c r="B158" s="16" t="s">
        <v>22</v>
      </c>
      <c r="C158" s="41"/>
      <c r="D158" s="28">
        <f>D96-D156</f>
        <v>154926.18999999994</v>
      </c>
      <c r="E158" s="29"/>
      <c r="F158" s="28">
        <f t="shared" ref="F158:H158" si="17">F96-F156</f>
        <v>471755</v>
      </c>
      <c r="G158" s="28">
        <f t="shared" si="17"/>
        <v>-272000</v>
      </c>
      <c r="H158" s="28">
        <f t="shared" si="17"/>
        <v>199755</v>
      </c>
      <c r="I158" s="30"/>
      <c r="J158" s="28">
        <f>J96-J156</f>
        <v>-46000</v>
      </c>
      <c r="L158" s="44"/>
      <c r="M158" s="6"/>
      <c r="N158" s="18"/>
      <c r="O158" s="6"/>
      <c r="P158" s="6"/>
      <c r="Q158" s="6"/>
    </row>
    <row r="159" spans="1:17">
      <c r="A159" s="23"/>
      <c r="B159" s="2"/>
      <c r="C159" s="17"/>
      <c r="D159" s="29"/>
      <c r="E159" s="29"/>
      <c r="F159" s="29"/>
      <c r="G159" s="30"/>
      <c r="H159" s="30"/>
      <c r="I159" s="30"/>
      <c r="J159" s="29"/>
      <c r="L159" s="6"/>
      <c r="M159" s="6"/>
      <c r="N159" s="18"/>
      <c r="O159" s="6"/>
      <c r="P159" s="6"/>
      <c r="Q159" s="6"/>
    </row>
    <row r="160" spans="1:17">
      <c r="A160" s="23"/>
      <c r="B160" s="2" t="s">
        <v>76</v>
      </c>
      <c r="C160" s="17"/>
      <c r="D160" s="29"/>
      <c r="E160" s="29"/>
      <c r="F160" s="29"/>
      <c r="G160" s="30"/>
      <c r="H160" s="30"/>
      <c r="I160" s="30"/>
      <c r="J160" s="29"/>
      <c r="L160" s="44"/>
      <c r="M160" s="44"/>
      <c r="N160" s="11"/>
      <c r="O160" s="6"/>
      <c r="P160" s="6"/>
      <c r="Q160" s="6"/>
    </row>
    <row r="161" spans="1:17">
      <c r="A161" s="25"/>
      <c r="B161" s="1" t="s">
        <v>176</v>
      </c>
      <c r="C161" s="38"/>
      <c r="D161" s="26">
        <f>Grundlag!D82</f>
        <v>130745</v>
      </c>
      <c r="E161" s="26"/>
      <c r="F161" s="26">
        <v>0</v>
      </c>
      <c r="G161" s="24">
        <v>0</v>
      </c>
      <c r="H161" s="24"/>
      <c r="I161" s="24"/>
      <c r="J161" s="26">
        <v>0</v>
      </c>
      <c r="L161" s="44"/>
      <c r="M161" s="44"/>
      <c r="N161" s="11"/>
      <c r="O161" s="6"/>
      <c r="P161" s="6"/>
      <c r="Q161" s="6"/>
    </row>
    <row r="162" spans="1:17">
      <c r="A162" s="27"/>
      <c r="B162" s="16" t="s">
        <v>77</v>
      </c>
      <c r="C162" s="41"/>
      <c r="D162" s="28">
        <f>SUM(D161)</f>
        <v>130745</v>
      </c>
      <c r="E162" s="29"/>
      <c r="F162" s="28">
        <f t="shared" ref="F162:H162" si="18">SUM(F161)</f>
        <v>0</v>
      </c>
      <c r="G162" s="28">
        <f t="shared" si="18"/>
        <v>0</v>
      </c>
      <c r="H162" s="28">
        <f t="shared" si="18"/>
        <v>0</v>
      </c>
      <c r="I162" s="30"/>
      <c r="J162" s="28">
        <v>0</v>
      </c>
      <c r="L162" s="44"/>
      <c r="M162" s="44"/>
      <c r="N162" s="11"/>
      <c r="O162" s="6"/>
      <c r="P162" s="6"/>
      <c r="Q162" s="6"/>
    </row>
    <row r="163" spans="1:17">
      <c r="A163" s="23"/>
      <c r="B163" s="2"/>
      <c r="C163" s="17"/>
      <c r="D163" s="29"/>
      <c r="E163" s="29"/>
      <c r="F163" s="29"/>
      <c r="G163" s="30"/>
      <c r="H163" s="30"/>
      <c r="I163" s="30"/>
      <c r="J163" s="29"/>
      <c r="L163" s="6"/>
      <c r="M163" s="6"/>
      <c r="N163" s="18"/>
      <c r="O163" s="6"/>
      <c r="P163" s="6"/>
      <c r="Q163" s="6"/>
    </row>
    <row r="164" spans="1:17">
      <c r="A164" s="23"/>
      <c r="B164" s="2" t="s">
        <v>23</v>
      </c>
      <c r="C164" s="17"/>
      <c r="D164" s="29"/>
      <c r="E164" s="29"/>
      <c r="F164" s="29"/>
      <c r="G164" s="30"/>
      <c r="H164" s="30"/>
      <c r="I164" s="30"/>
      <c r="J164" s="29"/>
      <c r="L164" s="6"/>
      <c r="M164" s="6"/>
      <c r="N164" s="18"/>
      <c r="O164" s="6"/>
      <c r="P164" s="6"/>
      <c r="Q164" s="6"/>
    </row>
    <row r="165" spans="1:17">
      <c r="A165" s="25">
        <v>12</v>
      </c>
      <c r="B165" s="1" t="s">
        <v>174</v>
      </c>
      <c r="C165" s="38"/>
      <c r="D165" s="26">
        <v>0</v>
      </c>
      <c r="E165" s="26"/>
      <c r="F165" s="26">
        <v>368794</v>
      </c>
      <c r="G165" s="24">
        <v>0</v>
      </c>
      <c r="H165" s="24">
        <f t="shared" ref="H165:H167" si="19">F165+G165</f>
        <v>368794</v>
      </c>
      <c r="I165" s="30"/>
      <c r="J165" s="26">
        <v>205000</v>
      </c>
      <c r="L165" s="6"/>
      <c r="M165" s="6"/>
      <c r="N165" s="18"/>
      <c r="O165" s="6"/>
      <c r="P165" s="6"/>
      <c r="Q165" s="6"/>
    </row>
    <row r="166" spans="1:17">
      <c r="A166" s="25"/>
      <c r="B166" s="1" t="s">
        <v>85</v>
      </c>
      <c r="C166" s="38"/>
      <c r="D166" s="26">
        <v>0</v>
      </c>
      <c r="E166" s="26"/>
      <c r="F166" s="26">
        <v>0</v>
      </c>
      <c r="G166" s="24">
        <v>0</v>
      </c>
      <c r="H166" s="24">
        <f t="shared" si="19"/>
        <v>0</v>
      </c>
      <c r="I166" s="24"/>
      <c r="J166" s="26">
        <v>750000</v>
      </c>
      <c r="L166" s="44"/>
      <c r="M166" s="44"/>
      <c r="N166" s="11"/>
      <c r="O166" s="6"/>
      <c r="P166" s="6"/>
      <c r="Q166" s="6"/>
    </row>
    <row r="167" spans="1:17">
      <c r="A167" s="25"/>
      <c r="B167" s="1" t="s">
        <v>132</v>
      </c>
      <c r="C167" s="38"/>
      <c r="D167" s="26">
        <f>Grundlag!F88</f>
        <v>30364</v>
      </c>
      <c r="E167" s="26"/>
      <c r="F167" s="26">
        <v>0</v>
      </c>
      <c r="G167" s="24">
        <v>0</v>
      </c>
      <c r="H167" s="24">
        <f t="shared" si="19"/>
        <v>0</v>
      </c>
      <c r="I167" s="24"/>
      <c r="J167" s="26"/>
      <c r="L167" s="44"/>
      <c r="M167" s="44"/>
      <c r="N167" s="11"/>
      <c r="O167" s="6"/>
      <c r="P167" s="6"/>
      <c r="Q167" s="6"/>
    </row>
    <row r="168" spans="1:17">
      <c r="A168" s="27"/>
      <c r="B168" s="16" t="s">
        <v>64</v>
      </c>
      <c r="C168" s="41"/>
      <c r="D168" s="28">
        <f>SUM(D165:D167)</f>
        <v>30364</v>
      </c>
      <c r="E168" s="29"/>
      <c r="F168" s="28">
        <f t="shared" ref="F168:H168" si="20">SUM(F165:F167)</f>
        <v>368794</v>
      </c>
      <c r="G168" s="28">
        <f t="shared" si="20"/>
        <v>0</v>
      </c>
      <c r="H168" s="28">
        <f t="shared" si="20"/>
        <v>368794</v>
      </c>
      <c r="I168" s="30"/>
      <c r="J168" s="28">
        <f>SUM(J165:J167)</f>
        <v>955000</v>
      </c>
      <c r="L168" s="44"/>
      <c r="M168" s="44"/>
      <c r="N168" s="11"/>
      <c r="O168" s="6"/>
      <c r="P168" s="6"/>
      <c r="Q168" s="6"/>
    </row>
    <row r="169" spans="1:17">
      <c r="A169" s="23"/>
      <c r="B169" s="2"/>
      <c r="C169" s="17"/>
      <c r="D169" s="29"/>
      <c r="E169" s="29"/>
      <c r="F169" s="29"/>
      <c r="G169" s="30"/>
      <c r="H169" s="30"/>
      <c r="I169" s="30"/>
      <c r="J169" s="29"/>
      <c r="L169" s="6"/>
      <c r="M169" s="6"/>
      <c r="N169" s="6"/>
      <c r="O169" s="6"/>
      <c r="P169" s="6"/>
      <c r="Q169" s="6"/>
    </row>
    <row r="170" spans="1:17">
      <c r="A170" s="27"/>
      <c r="B170" s="16" t="s">
        <v>24</v>
      </c>
      <c r="C170" s="41"/>
      <c r="D170" s="28">
        <f>D158+D162-D168</f>
        <v>255307.18999999994</v>
      </c>
      <c r="E170" s="29"/>
      <c r="F170" s="28">
        <f t="shared" ref="F170:H170" si="21">F158+F162-F168</f>
        <v>102961</v>
      </c>
      <c r="G170" s="28">
        <f t="shared" si="21"/>
        <v>-272000</v>
      </c>
      <c r="H170" s="28">
        <f t="shared" si="21"/>
        <v>-169039</v>
      </c>
      <c r="I170" s="30"/>
      <c r="J170" s="28">
        <f>J158+J162-J168</f>
        <v>-1001000</v>
      </c>
      <c r="L170" s="6"/>
      <c r="M170" s="6"/>
      <c r="N170" s="6"/>
      <c r="O170" s="6"/>
      <c r="P170" s="6"/>
      <c r="Q170" s="6"/>
    </row>
    <row r="171" spans="1:17">
      <c r="A171" s="25"/>
      <c r="C171" s="38"/>
      <c r="D171" s="26"/>
      <c r="E171" s="26"/>
      <c r="F171" s="26"/>
      <c r="G171" s="31"/>
      <c r="H171" s="31"/>
      <c r="I171" s="31"/>
      <c r="J171" s="26"/>
      <c r="L171" s="6"/>
      <c r="M171" s="6"/>
      <c r="N171" s="6"/>
      <c r="O171" s="6"/>
      <c r="P171" s="6"/>
      <c r="Q171" s="6"/>
    </row>
    <row r="172" spans="1:17">
      <c r="A172" s="25"/>
      <c r="B172" s="1" t="s">
        <v>65</v>
      </c>
      <c r="C172" s="38"/>
      <c r="D172" s="32">
        <f>Grundlag!D93</f>
        <v>2792</v>
      </c>
      <c r="E172" s="26"/>
      <c r="F172" s="32">
        <v>-1</v>
      </c>
      <c r="G172" s="33">
        <v>2000</v>
      </c>
      <c r="H172" s="33">
        <f t="shared" ref="H172" si="22">F172+G172</f>
        <v>1999</v>
      </c>
      <c r="I172" s="24"/>
      <c r="J172" s="32">
        <v>2000</v>
      </c>
      <c r="L172" s="6"/>
      <c r="M172" s="6"/>
      <c r="N172" s="6"/>
      <c r="O172" s="6"/>
      <c r="P172" s="6"/>
      <c r="Q172" s="6"/>
    </row>
    <row r="173" spans="1:17">
      <c r="A173" s="25"/>
      <c r="C173" s="38"/>
      <c r="D173" s="26"/>
      <c r="E173" s="26"/>
      <c r="F173" s="26"/>
      <c r="G173" s="31"/>
      <c r="H173" s="31"/>
      <c r="I173" s="31"/>
      <c r="J173" s="26"/>
    </row>
    <row r="174" spans="1:17">
      <c r="A174" s="27"/>
      <c r="B174" s="16" t="s">
        <v>25</v>
      </c>
      <c r="C174" s="41"/>
      <c r="D174" s="28">
        <f>SUM(D170:D173)</f>
        <v>258099.18999999994</v>
      </c>
      <c r="E174" s="29"/>
      <c r="F174" s="28">
        <f t="shared" ref="F174:H174" si="23">SUM(F170:F173)</f>
        <v>102960</v>
      </c>
      <c r="G174" s="28">
        <f t="shared" si="23"/>
        <v>-270000</v>
      </c>
      <c r="H174" s="28">
        <f t="shared" si="23"/>
        <v>-167040</v>
      </c>
      <c r="I174" s="30"/>
      <c r="J174" s="28">
        <f>SUM(J170:J173)</f>
        <v>-999000</v>
      </c>
    </row>
    <row r="175" spans="1:17">
      <c r="A175" s="2"/>
      <c r="B175" s="2"/>
      <c r="C175" s="2"/>
      <c r="D175" s="11"/>
      <c r="E175" s="11"/>
      <c r="F175" s="11"/>
      <c r="G175" s="13"/>
      <c r="H175" s="13"/>
      <c r="I175" s="66"/>
      <c r="J175" s="11"/>
    </row>
    <row r="176" spans="1:17">
      <c r="A176" s="2"/>
      <c r="B176" s="2"/>
      <c r="C176" s="2"/>
      <c r="D176" s="2"/>
      <c r="E176" s="44"/>
      <c r="F176" s="2"/>
      <c r="G176" s="13"/>
      <c r="H176" s="13"/>
      <c r="I176" s="66"/>
      <c r="J176" s="2"/>
    </row>
    <row r="177" spans="1:10">
      <c r="A177" s="20" t="s">
        <v>19</v>
      </c>
      <c r="B177" s="2" t="s">
        <v>170</v>
      </c>
      <c r="C177" s="2"/>
      <c r="D177" s="2"/>
      <c r="E177" s="44"/>
      <c r="F177" s="2"/>
      <c r="G177" s="13"/>
      <c r="H177" s="13"/>
      <c r="I177" s="66"/>
      <c r="J177" s="2"/>
    </row>
    <row r="178" spans="1:10">
      <c r="A178" s="23"/>
      <c r="B178" s="2"/>
      <c r="C178" s="2"/>
      <c r="D178" s="20" t="s">
        <v>17</v>
      </c>
      <c r="E178" s="23"/>
      <c r="F178" s="20" t="s">
        <v>171</v>
      </c>
      <c r="G178" s="22" t="s">
        <v>18</v>
      </c>
      <c r="H178" s="22" t="s">
        <v>168</v>
      </c>
      <c r="I178" s="30"/>
      <c r="J178" s="21" t="s">
        <v>18</v>
      </c>
    </row>
    <row r="179" spans="1:10">
      <c r="A179" s="23"/>
      <c r="B179" s="2" t="s">
        <v>26</v>
      </c>
      <c r="C179" s="2"/>
      <c r="D179" s="34">
        <v>2014</v>
      </c>
      <c r="E179" s="23"/>
      <c r="F179" s="34" t="s">
        <v>172</v>
      </c>
      <c r="G179" s="36" t="s">
        <v>167</v>
      </c>
      <c r="H179" s="36" t="s">
        <v>169</v>
      </c>
      <c r="I179" s="30"/>
      <c r="J179" s="35">
        <v>2015</v>
      </c>
    </row>
    <row r="180" spans="1:10">
      <c r="A180" s="23"/>
      <c r="B180" s="2"/>
      <c r="C180" s="2"/>
      <c r="D180" s="23"/>
      <c r="E180" s="23"/>
      <c r="F180" s="23"/>
      <c r="G180" s="30"/>
      <c r="H180" s="30"/>
      <c r="I180" s="30"/>
      <c r="J180" s="23"/>
    </row>
    <row r="181" spans="1:10">
      <c r="A181" s="23"/>
      <c r="B181" s="2" t="s">
        <v>27</v>
      </c>
      <c r="C181" s="2"/>
      <c r="D181" s="23"/>
      <c r="E181" s="23"/>
      <c r="F181" s="23"/>
      <c r="G181" s="30"/>
      <c r="H181" s="30"/>
      <c r="I181" s="30"/>
      <c r="J181" s="23"/>
    </row>
    <row r="182" spans="1:10">
      <c r="A182" s="23"/>
      <c r="B182" s="2" t="s">
        <v>28</v>
      </c>
      <c r="C182" s="2"/>
      <c r="D182" s="23"/>
      <c r="E182" s="23"/>
      <c r="F182" s="23"/>
      <c r="G182" s="24"/>
      <c r="H182" s="24"/>
      <c r="I182" s="24"/>
      <c r="J182" s="23"/>
    </row>
    <row r="183" spans="1:10">
      <c r="A183" s="25"/>
      <c r="B183" s="1" t="s">
        <v>66</v>
      </c>
      <c r="D183" s="26">
        <v>30364</v>
      </c>
      <c r="E183" s="26"/>
      <c r="F183" s="26">
        <v>0</v>
      </c>
      <c r="G183" s="26">
        <v>0</v>
      </c>
      <c r="H183" s="26">
        <v>0</v>
      </c>
      <c r="I183" s="24"/>
      <c r="J183" s="26">
        <v>0</v>
      </c>
    </row>
    <row r="184" spans="1:10">
      <c r="A184" s="25"/>
      <c r="B184" s="1" t="s">
        <v>101</v>
      </c>
      <c r="D184" s="26">
        <v>-30364</v>
      </c>
      <c r="E184" s="26"/>
      <c r="F184" s="26">
        <f>[1]Regnskabsgrundlag!$I$85</f>
        <v>0</v>
      </c>
      <c r="G184" s="26">
        <f>[1]Regnskabsgrundlag!$I$85</f>
        <v>0</v>
      </c>
      <c r="H184" s="26">
        <f>[1]Regnskabsgrundlag!$I$85</f>
        <v>0</v>
      </c>
      <c r="I184" s="30"/>
      <c r="J184" s="26">
        <f>[1]Regnskabsgrundlag!$I$85</f>
        <v>0</v>
      </c>
    </row>
    <row r="185" spans="1:10">
      <c r="A185" s="23"/>
      <c r="B185" s="2" t="s">
        <v>67</v>
      </c>
      <c r="C185" s="2"/>
      <c r="D185" s="28">
        <f>SUM(D183:D184)</f>
        <v>0</v>
      </c>
      <c r="E185" s="29"/>
      <c r="F185" s="28">
        <f>SUM(F183:F184)</f>
        <v>0</v>
      </c>
      <c r="G185" s="28">
        <f>SUM(G183:G184)</f>
        <v>0</v>
      </c>
      <c r="H185" s="28">
        <f>SUM(H183:H184)</f>
        <v>0</v>
      </c>
      <c r="I185" s="30"/>
      <c r="J185" s="28">
        <f>SUM(J183:J184)</f>
        <v>0</v>
      </c>
    </row>
    <row r="186" spans="1:10">
      <c r="A186" s="23"/>
      <c r="B186" s="2"/>
      <c r="C186" s="2"/>
      <c r="D186" s="23"/>
      <c r="E186" s="23"/>
      <c r="F186" s="23"/>
      <c r="G186" s="30"/>
      <c r="H186" s="30"/>
      <c r="I186" s="30"/>
      <c r="J186" s="23"/>
    </row>
    <row r="187" spans="1:10">
      <c r="A187" s="23"/>
      <c r="B187" s="2" t="s">
        <v>29</v>
      </c>
      <c r="C187" s="2"/>
      <c r="D187" s="23"/>
      <c r="E187" s="23"/>
      <c r="F187" s="23"/>
      <c r="G187" s="24"/>
      <c r="H187" s="24"/>
      <c r="I187" s="24"/>
      <c r="J187" s="23"/>
    </row>
    <row r="188" spans="1:10">
      <c r="A188" s="25">
        <v>13</v>
      </c>
      <c r="B188" s="1" t="s">
        <v>68</v>
      </c>
      <c r="D188" s="26">
        <f>Grundlag!F112</f>
        <v>466</v>
      </c>
      <c r="E188" s="26"/>
      <c r="F188" s="26">
        <v>466</v>
      </c>
      <c r="G188" s="26">
        <f>Grundlag!I112</f>
        <v>0</v>
      </c>
      <c r="H188" s="24">
        <f t="shared" ref="H188" si="24">F188+G188</f>
        <v>466</v>
      </c>
      <c r="I188" s="24"/>
      <c r="J188" s="26">
        <v>0</v>
      </c>
    </row>
    <row r="189" spans="1:10">
      <c r="A189" s="23"/>
      <c r="B189" s="2"/>
      <c r="C189" s="2"/>
      <c r="D189" s="28">
        <f>SUM(D188:D188)</f>
        <v>466</v>
      </c>
      <c r="E189" s="29"/>
      <c r="F189" s="28">
        <f t="shared" ref="F189:H189" si="25">SUM(F188:F188)</f>
        <v>466</v>
      </c>
      <c r="G189" s="28">
        <f t="shared" si="25"/>
        <v>0</v>
      </c>
      <c r="H189" s="28">
        <f t="shared" si="25"/>
        <v>466</v>
      </c>
      <c r="I189" s="30"/>
      <c r="J189" s="28">
        <f>SUM(J188:J188)</f>
        <v>0</v>
      </c>
    </row>
    <row r="190" spans="1:10">
      <c r="A190" s="23"/>
      <c r="B190" s="2"/>
      <c r="C190" s="2"/>
      <c r="D190" s="23"/>
      <c r="E190" s="23"/>
      <c r="F190" s="23"/>
      <c r="G190" s="30"/>
      <c r="H190" s="30"/>
      <c r="I190" s="30"/>
      <c r="J190" s="23"/>
    </row>
    <row r="191" spans="1:10">
      <c r="A191" s="23"/>
      <c r="B191" s="2" t="s">
        <v>30</v>
      </c>
      <c r="C191" s="2"/>
      <c r="D191" s="23"/>
      <c r="E191" s="23"/>
      <c r="F191" s="23"/>
      <c r="G191" s="24"/>
      <c r="H191" s="24"/>
      <c r="I191" s="24"/>
      <c r="J191" s="23"/>
    </row>
    <row r="192" spans="1:10">
      <c r="A192" s="25"/>
      <c r="B192" s="1" t="s">
        <v>70</v>
      </c>
      <c r="D192" s="26">
        <f>Grundlag!D115</f>
        <v>1206</v>
      </c>
      <c r="E192" s="26"/>
      <c r="F192" s="26">
        <v>0</v>
      </c>
      <c r="G192" s="26">
        <f>Grundlag!G115</f>
        <v>0</v>
      </c>
      <c r="H192" s="24">
        <f t="shared" ref="H192:H195" si="26">F192+G192</f>
        <v>0</v>
      </c>
      <c r="I192" s="24"/>
      <c r="J192" s="26">
        <v>1200</v>
      </c>
    </row>
    <row r="193" spans="1:10">
      <c r="A193" s="25"/>
      <c r="B193" s="1" t="s">
        <v>79</v>
      </c>
      <c r="D193" s="26">
        <v>354270</v>
      </c>
      <c r="E193" s="26"/>
      <c r="F193" s="26">
        <v>226276</v>
      </c>
      <c r="G193" s="26">
        <f>G174+G207</f>
        <v>-195000</v>
      </c>
      <c r="H193" s="24">
        <f t="shared" si="26"/>
        <v>31276</v>
      </c>
      <c r="I193" s="24"/>
      <c r="J193" s="26">
        <f>248722-J192</f>
        <v>247522</v>
      </c>
    </row>
    <row r="194" spans="1:10">
      <c r="A194" s="25"/>
      <c r="B194" s="1" t="s">
        <v>120</v>
      </c>
      <c r="D194" s="26">
        <v>500128</v>
      </c>
      <c r="E194" s="26"/>
      <c r="F194" s="26">
        <v>500128</v>
      </c>
      <c r="G194" s="26">
        <v>0</v>
      </c>
      <c r="H194" s="24">
        <f t="shared" si="26"/>
        <v>500128</v>
      </c>
      <c r="I194" s="24"/>
      <c r="J194" s="26">
        <v>0</v>
      </c>
    </row>
    <row r="195" spans="1:10">
      <c r="A195" s="25"/>
      <c r="B195" s="1" t="s">
        <v>80</v>
      </c>
      <c r="D195" s="26">
        <f>Grundlag!D118</f>
        <v>623812</v>
      </c>
      <c r="E195" s="26"/>
      <c r="F195" s="26">
        <v>623812</v>
      </c>
      <c r="G195" s="26">
        <f>Grundlag!G118</f>
        <v>0</v>
      </c>
      <c r="H195" s="24">
        <f t="shared" si="26"/>
        <v>623812</v>
      </c>
      <c r="I195" s="30"/>
      <c r="J195" s="26">
        <v>0</v>
      </c>
    </row>
    <row r="196" spans="1:10">
      <c r="A196" s="23"/>
      <c r="B196" s="2"/>
      <c r="C196" s="2"/>
      <c r="D196" s="28">
        <f>SUM(D192:D195)</f>
        <v>1479416</v>
      </c>
      <c r="E196" s="29"/>
      <c r="F196" s="28">
        <f t="shared" ref="F196:H196" si="27">SUM(F192:F195)</f>
        <v>1350216</v>
      </c>
      <c r="G196" s="28">
        <f t="shared" si="27"/>
        <v>-195000</v>
      </c>
      <c r="H196" s="28">
        <f t="shared" si="27"/>
        <v>1155216</v>
      </c>
      <c r="I196" s="30"/>
      <c r="J196" s="28">
        <f>SUM(J192:J195)</f>
        <v>248722</v>
      </c>
    </row>
    <row r="197" spans="1:10">
      <c r="A197" s="23"/>
      <c r="B197" s="2"/>
      <c r="C197" s="2"/>
      <c r="D197" s="23"/>
      <c r="E197" s="23"/>
      <c r="F197" s="23"/>
      <c r="G197" s="30"/>
      <c r="H197" s="30"/>
      <c r="I197" s="30"/>
      <c r="J197" s="23"/>
    </row>
    <row r="198" spans="1:10">
      <c r="A198" s="27"/>
      <c r="B198" s="16" t="s">
        <v>31</v>
      </c>
      <c r="C198" s="16"/>
      <c r="D198" s="28">
        <f>D185+D189+D196</f>
        <v>1479882</v>
      </c>
      <c r="E198" s="29"/>
      <c r="F198" s="28">
        <f t="shared" ref="F198:H198" si="28">F185+F189+F196</f>
        <v>1350682</v>
      </c>
      <c r="G198" s="28">
        <f t="shared" si="28"/>
        <v>-195000</v>
      </c>
      <c r="H198" s="28">
        <f t="shared" si="28"/>
        <v>1155682</v>
      </c>
      <c r="I198" s="30"/>
      <c r="J198" s="28">
        <f>J185+J189+J196</f>
        <v>248722</v>
      </c>
    </row>
    <row r="199" spans="1:10">
      <c r="A199" s="23"/>
      <c r="B199" s="2"/>
      <c r="C199" s="2"/>
      <c r="D199" s="23"/>
      <c r="E199" s="23"/>
      <c r="F199" s="23"/>
      <c r="G199" s="30"/>
      <c r="H199" s="30"/>
      <c r="I199" s="30"/>
      <c r="J199" s="23"/>
    </row>
    <row r="200" spans="1:10">
      <c r="A200" s="23"/>
      <c r="B200" s="2" t="s">
        <v>32</v>
      </c>
      <c r="C200" s="2"/>
      <c r="D200" s="23"/>
      <c r="E200" s="23"/>
      <c r="F200" s="23"/>
      <c r="G200" s="30"/>
      <c r="H200" s="30"/>
      <c r="I200" s="30"/>
      <c r="J200" s="23"/>
    </row>
    <row r="201" spans="1:10">
      <c r="A201" s="23"/>
      <c r="B201" s="2" t="s">
        <v>33</v>
      </c>
      <c r="C201" s="2"/>
      <c r="D201" s="23"/>
      <c r="E201" s="23"/>
      <c r="F201" s="23"/>
      <c r="G201" s="24"/>
      <c r="H201" s="24"/>
      <c r="I201" s="24"/>
      <c r="J201" s="23"/>
    </row>
    <row r="202" spans="1:10">
      <c r="A202" s="25"/>
      <c r="B202" s="1" t="s">
        <v>71</v>
      </c>
      <c r="D202" s="26">
        <f>1247720-258099+2</f>
        <v>989623</v>
      </c>
      <c r="E202" s="26"/>
      <c r="F202" s="26">
        <v>1247722</v>
      </c>
      <c r="G202" s="24">
        <v>0</v>
      </c>
      <c r="H202" s="24">
        <f t="shared" ref="H202:H203" si="29">F202+G202</f>
        <v>1247722</v>
      </c>
      <c r="I202" s="24"/>
      <c r="J202" s="26">
        <v>1247722</v>
      </c>
    </row>
    <row r="203" spans="1:10">
      <c r="A203" s="25"/>
      <c r="B203" s="1" t="s">
        <v>25</v>
      </c>
      <c r="D203" s="26">
        <f>D174</f>
        <v>258099.18999999994</v>
      </c>
      <c r="E203" s="26"/>
      <c r="F203" s="26">
        <f>F174</f>
        <v>102960</v>
      </c>
      <c r="G203" s="24">
        <f>G174</f>
        <v>-270000</v>
      </c>
      <c r="H203" s="24">
        <f t="shared" si="29"/>
        <v>-167040</v>
      </c>
      <c r="I203" s="30"/>
      <c r="J203" s="26">
        <f>J174</f>
        <v>-999000</v>
      </c>
    </row>
    <row r="204" spans="1:10">
      <c r="A204" s="23"/>
      <c r="B204" s="2"/>
      <c r="C204" s="2"/>
      <c r="D204" s="28">
        <f>SUM(D202:D203)</f>
        <v>1247722.19</v>
      </c>
      <c r="E204" s="29"/>
      <c r="F204" s="28">
        <f t="shared" ref="F204:H204" si="30">SUM(F202:F203)</f>
        <v>1350682</v>
      </c>
      <c r="G204" s="28">
        <f t="shared" si="30"/>
        <v>-270000</v>
      </c>
      <c r="H204" s="28">
        <f t="shared" si="30"/>
        <v>1080682</v>
      </c>
      <c r="I204" s="30"/>
      <c r="J204" s="28">
        <f>SUM(J202:J203)</f>
        <v>248722</v>
      </c>
    </row>
    <row r="205" spans="1:10">
      <c r="A205" s="23"/>
      <c r="B205" s="2"/>
      <c r="C205" s="2"/>
      <c r="D205" s="23"/>
      <c r="E205" s="23"/>
      <c r="F205" s="23"/>
      <c r="G205" s="30"/>
      <c r="H205" s="30"/>
      <c r="I205" s="30"/>
      <c r="J205" s="23"/>
    </row>
    <row r="206" spans="1:10">
      <c r="A206" s="23"/>
      <c r="B206" s="2" t="s">
        <v>34</v>
      </c>
      <c r="C206" s="2"/>
      <c r="D206" s="23"/>
      <c r="E206" s="23"/>
      <c r="F206" s="23"/>
      <c r="G206" s="24"/>
      <c r="H206" s="24"/>
      <c r="I206" s="24"/>
      <c r="J206" s="23"/>
    </row>
    <row r="207" spans="1:10">
      <c r="A207" s="25"/>
      <c r="B207" s="1" t="s">
        <v>72</v>
      </c>
      <c r="D207" s="32">
        <f>Grundlag!F130</f>
        <v>232160</v>
      </c>
      <c r="E207" s="26"/>
      <c r="F207" s="32">
        <v>0</v>
      </c>
      <c r="G207" s="33">
        <v>75000</v>
      </c>
      <c r="H207" s="33">
        <v>95000</v>
      </c>
      <c r="I207" s="24"/>
      <c r="J207" s="32">
        <v>0</v>
      </c>
    </row>
    <row r="208" spans="1:10">
      <c r="A208" s="25"/>
      <c r="D208" s="25"/>
      <c r="E208" s="25"/>
      <c r="F208" s="25"/>
      <c r="G208" s="30"/>
      <c r="H208" s="30"/>
      <c r="I208" s="30"/>
      <c r="J208" s="25"/>
    </row>
    <row r="209" spans="1:10">
      <c r="A209" s="25"/>
      <c r="D209" s="25"/>
      <c r="E209" s="25"/>
      <c r="F209" s="25"/>
      <c r="G209" s="30"/>
      <c r="H209" s="30"/>
      <c r="I209" s="30"/>
      <c r="J209" s="25"/>
    </row>
    <row r="210" spans="1:10">
      <c r="A210" s="27"/>
      <c r="B210" s="16" t="s">
        <v>35</v>
      </c>
      <c r="C210" s="16"/>
      <c r="D210" s="28">
        <f>D204+D207</f>
        <v>1479882.19</v>
      </c>
      <c r="E210" s="29"/>
      <c r="F210" s="28">
        <f t="shared" ref="F210:H210" si="31">F204+F207</f>
        <v>1350682</v>
      </c>
      <c r="G210" s="28">
        <f t="shared" si="31"/>
        <v>-195000</v>
      </c>
      <c r="H210" s="28">
        <f t="shared" si="31"/>
        <v>1175682</v>
      </c>
      <c r="I210" s="24"/>
      <c r="J210" s="28">
        <f>J204+J207</f>
        <v>248722</v>
      </c>
    </row>
    <row r="211" spans="1:10">
      <c r="G211" s="14"/>
      <c r="H211" s="14"/>
      <c r="I211" s="43"/>
    </row>
    <row r="226" spans="1:10">
      <c r="A226" s="2"/>
      <c r="B226" s="2"/>
    </row>
    <row r="227" spans="1:10">
      <c r="A227" s="2"/>
      <c r="B227" s="2"/>
    </row>
    <row r="228" spans="1:10">
      <c r="A228" s="2" t="s">
        <v>179</v>
      </c>
      <c r="B228" s="2"/>
    </row>
    <row r="229" spans="1:10">
      <c r="A229" s="2"/>
      <c r="B229" s="2"/>
    </row>
    <row r="230" spans="1:10">
      <c r="A230" s="25"/>
      <c r="C230" s="6"/>
      <c r="D230" s="6"/>
      <c r="F230" s="6"/>
    </row>
    <row r="231" spans="1:10">
      <c r="A231" s="23">
        <v>1</v>
      </c>
      <c r="B231" s="2" t="s">
        <v>177</v>
      </c>
      <c r="C231" s="6"/>
      <c r="D231" s="6"/>
      <c r="F231" s="6"/>
    </row>
    <row r="232" spans="1:10" ht="31.15" customHeight="1">
      <c r="A232" s="25"/>
      <c r="B232" s="75" t="s">
        <v>178</v>
      </c>
      <c r="C232" s="76"/>
      <c r="D232" s="76"/>
      <c r="E232" s="76"/>
      <c r="F232" s="76"/>
      <c r="G232" s="76"/>
      <c r="H232" s="76"/>
      <c r="I232" s="76"/>
      <c r="J232" s="76"/>
    </row>
    <row r="233" spans="1:10">
      <c r="A233" s="25"/>
      <c r="C233" s="6"/>
      <c r="D233" s="6"/>
      <c r="F233" s="6"/>
    </row>
    <row r="234" spans="1:10">
      <c r="A234" s="23">
        <v>2</v>
      </c>
      <c r="B234" s="2" t="s">
        <v>106</v>
      </c>
      <c r="C234" s="6"/>
      <c r="D234" s="6"/>
      <c r="F234" s="6"/>
    </row>
    <row r="235" spans="1:10" ht="16.149999999999999" customHeight="1">
      <c r="A235" s="25"/>
      <c r="B235" s="75" t="s">
        <v>195</v>
      </c>
      <c r="C235" s="76"/>
      <c r="D235" s="76"/>
      <c r="E235" s="76"/>
      <c r="F235" s="76"/>
      <c r="G235" s="76"/>
      <c r="H235" s="76"/>
      <c r="I235" s="76"/>
      <c r="J235" s="76"/>
    </row>
    <row r="236" spans="1:10">
      <c r="A236" s="25"/>
      <c r="C236" s="6"/>
      <c r="D236" s="6"/>
      <c r="F236" s="6"/>
    </row>
    <row r="237" spans="1:10">
      <c r="A237" s="23">
        <v>3</v>
      </c>
      <c r="B237" s="2" t="s">
        <v>118</v>
      </c>
      <c r="C237" s="6"/>
      <c r="D237" s="6"/>
      <c r="F237" s="6"/>
    </row>
    <row r="238" spans="1:10" ht="62.25" customHeight="1">
      <c r="A238" s="25"/>
      <c r="B238" s="75" t="s">
        <v>196</v>
      </c>
      <c r="C238" s="76"/>
      <c r="D238" s="76"/>
      <c r="E238" s="76"/>
      <c r="F238" s="76"/>
      <c r="G238" s="76"/>
      <c r="H238" s="76"/>
      <c r="I238" s="76"/>
      <c r="J238" s="76"/>
    </row>
    <row r="239" spans="1:10" ht="15" customHeight="1">
      <c r="A239" s="25"/>
      <c r="B239" s="45"/>
      <c r="C239" s="61"/>
      <c r="D239" s="61"/>
      <c r="E239" s="61"/>
      <c r="F239" s="61"/>
      <c r="G239" s="61"/>
      <c r="H239" s="61"/>
      <c r="I239" s="61"/>
      <c r="J239" s="61"/>
    </row>
    <row r="240" spans="1:10">
      <c r="A240" s="23">
        <v>4</v>
      </c>
      <c r="B240" s="2" t="s">
        <v>180</v>
      </c>
      <c r="C240" s="6"/>
      <c r="D240" s="6"/>
      <c r="F240" s="6"/>
    </row>
    <row r="241" spans="1:10" ht="61.5" customHeight="1">
      <c r="A241" s="25"/>
      <c r="B241" s="75" t="s">
        <v>194</v>
      </c>
      <c r="C241" s="76"/>
      <c r="D241" s="76"/>
      <c r="E241" s="76"/>
      <c r="F241" s="76"/>
      <c r="G241" s="76"/>
      <c r="H241" s="76"/>
      <c r="I241" s="76"/>
      <c r="J241" s="76"/>
    </row>
    <row r="242" spans="1:10">
      <c r="A242" s="25"/>
      <c r="C242" s="6"/>
      <c r="D242" s="6"/>
      <c r="F242" s="6"/>
    </row>
    <row r="243" spans="1:10">
      <c r="A243" s="23">
        <v>5</v>
      </c>
      <c r="B243" s="2" t="s">
        <v>51</v>
      </c>
      <c r="C243" s="6"/>
      <c r="D243" s="6"/>
      <c r="F243" s="6"/>
    </row>
    <row r="244" spans="1:10" ht="16.149999999999999" customHeight="1">
      <c r="A244" s="25"/>
      <c r="B244" s="75" t="s">
        <v>181</v>
      </c>
      <c r="C244" s="76"/>
      <c r="D244" s="76"/>
      <c r="E244" s="76"/>
      <c r="F244" s="76"/>
      <c r="G244" s="76"/>
      <c r="H244" s="76"/>
      <c r="I244" s="76"/>
      <c r="J244" s="76"/>
    </row>
    <row r="245" spans="1:10">
      <c r="A245" s="25"/>
      <c r="C245" s="6"/>
      <c r="D245" s="6"/>
      <c r="F245" s="6"/>
    </row>
    <row r="246" spans="1:10" ht="17.25" customHeight="1">
      <c r="A246" s="23">
        <v>6</v>
      </c>
      <c r="B246" s="2" t="s">
        <v>43</v>
      </c>
      <c r="C246" s="6"/>
      <c r="D246" s="6"/>
      <c r="F246" s="6"/>
    </row>
    <row r="247" spans="1:10" ht="17.25" customHeight="1">
      <c r="A247" s="23"/>
      <c r="B247" s="1" t="s">
        <v>182</v>
      </c>
      <c r="C247" s="6"/>
      <c r="D247" s="6"/>
      <c r="F247" s="6"/>
    </row>
    <row r="248" spans="1:10">
      <c r="A248" s="25"/>
      <c r="C248" s="6"/>
      <c r="D248" s="6"/>
      <c r="F248" s="6"/>
    </row>
    <row r="249" spans="1:10">
      <c r="A249" s="23">
        <v>7</v>
      </c>
      <c r="B249" s="2" t="s">
        <v>183</v>
      </c>
      <c r="C249" s="6"/>
      <c r="D249" s="6"/>
      <c r="F249" s="6"/>
    </row>
    <row r="250" spans="1:10" ht="36.75" customHeight="1">
      <c r="A250" s="25"/>
      <c r="B250" s="77" t="s">
        <v>191</v>
      </c>
      <c r="C250" s="74"/>
      <c r="D250" s="74"/>
      <c r="E250" s="74"/>
      <c r="F250" s="74"/>
      <c r="G250" s="74"/>
      <c r="H250" s="74"/>
      <c r="I250" s="74"/>
      <c r="J250" s="74"/>
    </row>
    <row r="251" spans="1:10">
      <c r="A251" s="25"/>
      <c r="C251" s="6"/>
      <c r="D251" s="6"/>
      <c r="F251" s="6"/>
    </row>
    <row r="252" spans="1:10">
      <c r="A252" s="23">
        <v>8</v>
      </c>
      <c r="B252" s="2" t="s">
        <v>45</v>
      </c>
      <c r="C252" s="6"/>
      <c r="D252" s="6"/>
      <c r="F252" s="6"/>
    </row>
    <row r="253" spans="1:10" ht="49.5" customHeight="1">
      <c r="A253" s="25"/>
      <c r="B253" s="75" t="s">
        <v>193</v>
      </c>
      <c r="C253" s="76"/>
      <c r="D253" s="76"/>
      <c r="E253" s="76"/>
      <c r="F253" s="76"/>
      <c r="G253" s="76"/>
      <c r="H253" s="76"/>
      <c r="I253" s="76"/>
      <c r="J253" s="76"/>
    </row>
    <row r="254" spans="1:10">
      <c r="A254" s="25"/>
      <c r="C254" s="6"/>
      <c r="D254" s="6"/>
      <c r="F254" s="6"/>
    </row>
    <row r="255" spans="1:10">
      <c r="A255" s="23">
        <v>9</v>
      </c>
      <c r="B255" s="2" t="s">
        <v>48</v>
      </c>
      <c r="C255" s="6"/>
      <c r="D255" s="6"/>
      <c r="F255" s="6"/>
    </row>
    <row r="256" spans="1:10" ht="18.600000000000001" customHeight="1">
      <c r="A256" s="25"/>
      <c r="B256" s="75" t="s">
        <v>184</v>
      </c>
      <c r="C256" s="76"/>
      <c r="D256" s="76"/>
      <c r="E256" s="76"/>
      <c r="F256" s="76"/>
      <c r="G256" s="76"/>
      <c r="H256" s="76"/>
      <c r="I256" s="76"/>
      <c r="J256" s="76"/>
    </row>
    <row r="257" spans="1:10">
      <c r="A257" s="25"/>
      <c r="C257" s="6"/>
      <c r="D257" s="6"/>
      <c r="F257" s="6"/>
    </row>
    <row r="258" spans="1:10">
      <c r="A258" s="23">
        <v>10</v>
      </c>
      <c r="B258" s="2" t="s">
        <v>126</v>
      </c>
      <c r="C258" s="6"/>
      <c r="D258" s="6"/>
      <c r="F258" s="6"/>
    </row>
    <row r="259" spans="1:10" ht="34.15" customHeight="1">
      <c r="A259" s="25"/>
      <c r="B259" s="75" t="s">
        <v>134</v>
      </c>
      <c r="C259" s="76"/>
      <c r="D259" s="76"/>
      <c r="E259" s="76"/>
      <c r="F259" s="76"/>
      <c r="G259" s="76"/>
      <c r="H259" s="76"/>
      <c r="I259" s="76"/>
      <c r="J259" s="76"/>
    </row>
    <row r="260" spans="1:10">
      <c r="A260" s="25"/>
      <c r="C260" s="6"/>
      <c r="D260" s="6"/>
      <c r="F260" s="6"/>
    </row>
    <row r="261" spans="1:10">
      <c r="A261" s="23">
        <v>11</v>
      </c>
      <c r="B261" s="2" t="s">
        <v>59</v>
      </c>
      <c r="C261" s="6"/>
      <c r="D261" s="6"/>
      <c r="F261" s="6"/>
    </row>
    <row r="262" spans="1:10" ht="20.45" customHeight="1">
      <c r="A262" s="25"/>
      <c r="B262" s="75" t="s">
        <v>185</v>
      </c>
      <c r="C262" s="76"/>
      <c r="D262" s="76"/>
      <c r="E262" s="76"/>
      <c r="F262" s="76"/>
      <c r="G262" s="76"/>
      <c r="H262" s="76"/>
      <c r="I262" s="76"/>
      <c r="J262" s="76"/>
    </row>
    <row r="263" spans="1:10" ht="20.45" customHeight="1">
      <c r="A263" s="25"/>
      <c r="B263" s="45"/>
      <c r="C263" s="61"/>
      <c r="D263" s="61"/>
      <c r="E263" s="61"/>
      <c r="F263" s="61"/>
      <c r="G263" s="61"/>
      <c r="H263" s="61"/>
      <c r="I263" s="61"/>
      <c r="J263" s="61"/>
    </row>
    <row r="264" spans="1:10">
      <c r="A264" s="25"/>
      <c r="C264" s="6"/>
      <c r="D264" s="6"/>
      <c r="F264" s="6"/>
    </row>
    <row r="265" spans="1:10">
      <c r="A265" s="23">
        <v>12</v>
      </c>
      <c r="B265" s="2" t="s">
        <v>136</v>
      </c>
      <c r="C265" s="6"/>
      <c r="D265" s="6"/>
      <c r="F265" s="6"/>
    </row>
    <row r="266" spans="1:10" s="15" customFormat="1" ht="35.25" customHeight="1">
      <c r="A266" s="31"/>
      <c r="B266" s="74" t="s">
        <v>186</v>
      </c>
      <c r="C266" s="74"/>
      <c r="D266" s="74"/>
      <c r="E266" s="74"/>
      <c r="F266" s="74"/>
      <c r="G266" s="74"/>
      <c r="H266" s="74"/>
      <c r="I266" s="74"/>
      <c r="J266" s="74"/>
    </row>
    <row r="267" spans="1:10" s="15" customFormat="1" ht="15" customHeight="1">
      <c r="A267" s="31"/>
      <c r="B267" s="71" t="s">
        <v>137</v>
      </c>
      <c r="C267" s="42"/>
      <c r="D267" s="43"/>
      <c r="E267" s="43"/>
      <c r="F267" s="72"/>
      <c r="G267" s="72"/>
      <c r="H267" s="72"/>
      <c r="I267" s="72"/>
      <c r="J267" s="72"/>
    </row>
    <row r="268" spans="1:10" s="15" customFormat="1" ht="15" customHeight="1">
      <c r="A268" s="31"/>
      <c r="B268" s="15" t="s">
        <v>187</v>
      </c>
      <c r="C268" s="42"/>
      <c r="D268" s="43">
        <v>102259</v>
      </c>
      <c r="E268" s="43"/>
      <c r="F268" s="72"/>
      <c r="G268" s="72"/>
      <c r="H268" s="72"/>
      <c r="I268" s="72"/>
      <c r="J268" s="72"/>
    </row>
    <row r="269" spans="1:10" s="15" customFormat="1" ht="15" customHeight="1">
      <c r="A269" s="31"/>
      <c r="B269" s="15" t="s">
        <v>188</v>
      </c>
      <c r="C269" s="42"/>
      <c r="D269" s="43">
        <v>20000</v>
      </c>
      <c r="E269" s="43"/>
      <c r="F269" s="72"/>
      <c r="G269" s="72"/>
      <c r="H269" s="72"/>
      <c r="I269" s="72"/>
      <c r="J269" s="72"/>
    </row>
    <row r="270" spans="1:10" s="15" customFormat="1" ht="15" customHeight="1">
      <c r="A270" s="31"/>
      <c r="B270" s="15" t="s">
        <v>192</v>
      </c>
      <c r="C270" s="42"/>
      <c r="D270" s="43">
        <v>17067</v>
      </c>
      <c r="E270" s="43"/>
      <c r="F270" s="72"/>
      <c r="G270" s="72"/>
      <c r="H270" s="72"/>
      <c r="I270" s="72"/>
      <c r="J270" s="72"/>
    </row>
    <row r="271" spans="1:10" s="15" customFormat="1" ht="15" customHeight="1">
      <c r="A271" s="31"/>
      <c r="B271" s="15" t="s">
        <v>189</v>
      </c>
      <c r="C271" s="42"/>
      <c r="D271" s="43">
        <v>145968</v>
      </c>
      <c r="E271" s="43"/>
      <c r="F271" s="72"/>
      <c r="G271" s="72"/>
      <c r="H271" s="72"/>
      <c r="I271" s="72"/>
      <c r="J271" s="72"/>
    </row>
    <row r="272" spans="1:10" s="15" customFormat="1" ht="15" customHeight="1">
      <c r="A272" s="31"/>
      <c r="B272" s="15" t="s">
        <v>190</v>
      </c>
      <c r="C272" s="42"/>
      <c r="D272" s="43">
        <f>75000+8500</f>
        <v>83500</v>
      </c>
      <c r="E272" s="43"/>
      <c r="F272" s="72"/>
      <c r="G272" s="72"/>
      <c r="H272" s="72"/>
      <c r="I272" s="72"/>
      <c r="J272" s="72"/>
    </row>
    <row r="273" spans="1:10" s="15" customFormat="1" ht="15" customHeight="1">
      <c r="A273" s="31"/>
      <c r="C273" s="42"/>
      <c r="D273" s="73">
        <f>SUM(D268:D272)</f>
        <v>368794</v>
      </c>
      <c r="E273" s="66"/>
      <c r="F273" s="72"/>
      <c r="G273" s="72"/>
      <c r="H273" s="72"/>
      <c r="I273" s="72"/>
      <c r="J273" s="72"/>
    </row>
    <row r="274" spans="1:10" ht="15" customHeight="1">
      <c r="A274" s="25"/>
      <c r="B274" s="61"/>
      <c r="C274" s="61"/>
      <c r="D274" s="61"/>
      <c r="E274" s="61"/>
      <c r="F274" s="61"/>
      <c r="G274" s="61"/>
      <c r="H274" s="61"/>
      <c r="I274" s="61"/>
      <c r="J274" s="61"/>
    </row>
    <row r="275" spans="1:10">
      <c r="A275" s="23">
        <v>13</v>
      </c>
      <c r="B275" s="2" t="s">
        <v>68</v>
      </c>
      <c r="C275" s="6"/>
      <c r="D275" s="6"/>
      <c r="F275" s="6"/>
    </row>
    <row r="276" spans="1:10">
      <c r="A276" s="25"/>
      <c r="B276" s="1" t="s">
        <v>157</v>
      </c>
      <c r="C276" s="6"/>
      <c r="D276" s="6"/>
      <c r="F276" s="6"/>
    </row>
    <row r="277" spans="1:10">
      <c r="D277" s="18"/>
      <c r="E277" s="18"/>
      <c r="F277" s="18"/>
    </row>
    <row r="278" spans="1:10">
      <c r="D278" s="6"/>
      <c r="F278" s="6"/>
    </row>
    <row r="279" spans="1:10">
      <c r="D279" s="6"/>
      <c r="F279" s="6"/>
    </row>
    <row r="280" spans="1:10">
      <c r="D280" s="6"/>
      <c r="F280" s="6"/>
    </row>
    <row r="281" spans="1:10">
      <c r="D281" s="6"/>
      <c r="F281" s="6"/>
    </row>
    <row r="282" spans="1:10">
      <c r="D282" s="6"/>
      <c r="F282" s="6"/>
    </row>
    <row r="283" spans="1:10">
      <c r="D283" s="6"/>
      <c r="F283" s="6"/>
    </row>
    <row r="284" spans="1:10">
      <c r="D284" s="6"/>
      <c r="F284" s="6"/>
    </row>
    <row r="285" spans="1:10">
      <c r="D285" s="6"/>
      <c r="F285" s="6"/>
    </row>
    <row r="286" spans="1:10">
      <c r="D286" s="6"/>
      <c r="F286" s="6"/>
    </row>
    <row r="287" spans="1:10">
      <c r="D287" s="6"/>
      <c r="F287" s="6"/>
    </row>
    <row r="288" spans="1:10">
      <c r="D288" s="6"/>
      <c r="F288" s="6"/>
    </row>
    <row r="289" spans="4:6">
      <c r="D289" s="6"/>
      <c r="F289" s="6"/>
    </row>
    <row r="290" spans="4:6">
      <c r="D290" s="6"/>
      <c r="F290" s="6"/>
    </row>
    <row r="291" spans="4:6">
      <c r="D291" s="6"/>
      <c r="F291" s="6"/>
    </row>
    <row r="292" spans="4:6">
      <c r="D292" s="6"/>
      <c r="F292" s="6"/>
    </row>
    <row r="293" spans="4:6">
      <c r="D293" s="6"/>
      <c r="F293" s="6"/>
    </row>
    <row r="294" spans="4:6">
      <c r="D294" s="6"/>
      <c r="F294" s="6"/>
    </row>
  </sheetData>
  <mergeCells count="12">
    <mergeCell ref="A42:J42"/>
    <mergeCell ref="B250:J250"/>
    <mergeCell ref="B253:J253"/>
    <mergeCell ref="B259:J259"/>
    <mergeCell ref="B262:J262"/>
    <mergeCell ref="B266:J266"/>
    <mergeCell ref="B256:J256"/>
    <mergeCell ref="B232:J232"/>
    <mergeCell ref="B235:J235"/>
    <mergeCell ref="B238:J238"/>
    <mergeCell ref="B244:J244"/>
    <mergeCell ref="B241:J241"/>
  </mergeCells>
  <phoneticPr fontId="0" type="noConversion"/>
  <pageMargins left="0.23622047244094491" right="0.23622047244094491" top="0.74803149606299213" bottom="0.74803149606299213" header="0.31496062992125984" footer="0.31496062992125984"/>
  <pageSetup paperSize="9" orientation="portrait" r:id="rId1"/>
  <headerFooter alignWithMargins="0">
    <oddHeader>&amp;C&amp;"StempelGaramond Roman,Fed"Årsregnskab 
Omegnshaveforeningen Kvistgård</oddHeader>
    <oddFooter>Side &amp;P</oddFooter>
  </headerFooter>
  <rowBreaks count="4" manualBreakCount="4">
    <brk id="39" max="16383" man="1"/>
    <brk id="82" max="16383" man="1"/>
    <brk id="131" max="16383" man="1"/>
    <brk id="1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8"/>
  <sheetViews>
    <sheetView workbookViewId="0"/>
  </sheetViews>
  <sheetFormatPr defaultRowHeight="14.25"/>
  <sheetData>
    <row r="1" spans="1:2">
      <c r="A1" t="s">
        <v>0</v>
      </c>
      <c r="B1" t="s">
        <v>1</v>
      </c>
    </row>
    <row r="2" spans="1:2">
      <c r="A2" t="s">
        <v>2</v>
      </c>
      <c r="B2" t="s">
        <v>3</v>
      </c>
    </row>
    <row r="3" spans="1:2">
      <c r="A3" t="s">
        <v>4</v>
      </c>
      <c r="B3" t="s">
        <v>5</v>
      </c>
    </row>
    <row r="4" spans="1:2">
      <c r="A4" t="s">
        <v>6</v>
      </c>
      <c r="B4" t="s">
        <v>7</v>
      </c>
    </row>
    <row r="5" spans="1:2">
      <c r="A5" t="s">
        <v>8</v>
      </c>
      <c r="B5" t="s">
        <v>9</v>
      </c>
    </row>
    <row r="6" spans="1:2">
      <c r="A6" t="s">
        <v>10</v>
      </c>
      <c r="B6" t="s">
        <v>11</v>
      </c>
    </row>
    <row r="7" spans="1:2">
      <c r="A7" t="s">
        <v>12</v>
      </c>
      <c r="B7" t="s">
        <v>13</v>
      </c>
    </row>
    <row r="8" spans="1:2">
      <c r="A8" t="s">
        <v>14</v>
      </c>
      <c r="B8" t="s">
        <v>15</v>
      </c>
    </row>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Grundlag</vt:lpstr>
      <vt:lpstr>Årsregnskab</vt:lpstr>
      <vt:lpstr>GT_Custom</vt:lpstr>
    </vt:vector>
  </TitlesOfParts>
  <Company>Grant Thornton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Clement</dc:creator>
  <cp:lastModifiedBy>Sofie Gro Soendergaard</cp:lastModifiedBy>
  <cp:lastPrinted>2015-11-08T07:03:29Z</cp:lastPrinted>
  <dcterms:created xsi:type="dcterms:W3CDTF">2010-10-08T09:19:52Z</dcterms:created>
  <dcterms:modified xsi:type="dcterms:W3CDTF">2015-11-12T08:18:45Z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TdocumentID">
    <vt:lpwstr>GTDK20101008111952MIC</vt:lpwstr>
  </property>
</Properties>
</file>